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ЭтаКнига" defaultThemeVersion="124226"/>
  <mc:AlternateContent xmlns:mc="http://schemas.openxmlformats.org/markup-compatibility/2006">
    <mc:Choice Requires="x15">
      <x15ac:absPath xmlns:x15ac="http://schemas.microsoft.com/office/spreadsheetml/2010/11/ac" url="D:\КК ВЕНТКОМПЛЕКС\9  Цены на сайт + ФОТО\1 Таблицы с ценами на сайт\"/>
    </mc:Choice>
  </mc:AlternateContent>
  <xr:revisionPtr revIDLastSave="0" documentId="13_ncr:1_{A6E4C027-12C3-4D1B-A40B-D41E4E3D6175}" xr6:coauthVersionLast="45" xr6:coauthVersionMax="45" xr10:uidLastSave="{00000000-0000-0000-0000-000000000000}"/>
  <bookViews>
    <workbookView xWindow="-120" yWindow="-120" windowWidth="25440" windowHeight="15390" tabRatio="867" xr2:uid="{00000000-000D-0000-FFFF-FFFF00000000}"/>
  </bookViews>
  <sheets>
    <sheet name="Начало" sheetId="23" r:id="rId1"/>
    <sheet name="VRF_Мультизональные системы" sheetId="30" r:id="rId2"/>
    <sheet name="HRV_Приточные установки" sheetId="33" r:id="rId3"/>
    <sheet name="Чиллеры" sheetId="13" r:id="rId4"/>
    <sheet name="Гидромодули" sheetId="38" r:id="rId5"/>
    <sheet name="Фанкойлы" sheetId="11" r:id="rId6"/>
    <sheet name="Руфтопы" sheetId="14" r:id="rId7"/>
    <sheet name="ККБ" sheetId="12" r:id="rId8"/>
    <sheet name="Тепловые насосы" sheetId="21" r:id="rId9"/>
    <sheet name="RAC_multi" sheetId="34" r:id="rId10"/>
    <sheet name="PAC" sheetId="35" r:id="rId11"/>
    <sheet name="PAC inverter" sheetId="36" r:id="rId12"/>
    <sheet name="PAC &gt; 22 кВт" sheetId="37" r:id="rId13"/>
  </sheets>
  <externalReferences>
    <externalReference r:id="rId14"/>
    <externalReference r:id="rId15"/>
  </externalReferences>
  <definedNames>
    <definedName name="_xlnm._FilterDatabase" localSheetId="2">'HRV_Приточные установки'!#REF!</definedName>
    <definedName name="_xlnm._FilterDatabase" localSheetId="10">PAC!$A$14:$M$62</definedName>
    <definedName name="_xlnm._FilterDatabase" localSheetId="12">'PAC &gt; 22 кВт'!$A$27:$M$27</definedName>
    <definedName name="_xlnm._FilterDatabase" localSheetId="11">'PAC inverter'!$A$11:$M$41</definedName>
    <definedName name="_xlnm._FilterDatabase" localSheetId="1">'VRF_Мультизональные системы'!$A$79:$J$215</definedName>
    <definedName name="_xlnm._FilterDatabase" localSheetId="6">Руфтопы!$A$7:$I$30</definedName>
    <definedName name="_xlnm._FilterDatabase" localSheetId="5">Фанкойлы!$A$52:$J$165</definedName>
    <definedName name="_xlnm._FilterDatabase" localSheetId="3">Чиллеры!$A$6:$J$74</definedName>
    <definedName name="_xlnm.Print_Titles" localSheetId="2">'HRV_Приточные установки'!#REF!</definedName>
    <definedName name="_xlnm.Print_Titles" localSheetId="10">PAC!$4:$5</definedName>
    <definedName name="_xlnm.Print_Titles" localSheetId="12">'PAC &gt; 22 кВт'!$4:$5</definedName>
    <definedName name="_xlnm.Print_Titles" localSheetId="11">'PAC inverter'!$4:$5</definedName>
    <definedName name="_xlnm.Print_Titles" localSheetId="9">RAC_multi!$4:$5</definedName>
    <definedName name="_xlnm.Print_Titles" localSheetId="1">'VRF_Мультизональные системы'!$4:$5</definedName>
    <definedName name="_xlnm.Print_Titles" localSheetId="7">ККБ!$4:$5</definedName>
    <definedName name="_xlnm.Print_Titles" localSheetId="6">Руфтопы!$4:$5</definedName>
    <definedName name="_xlnm.Print_Titles" localSheetId="5">Фанкойлы!$1:$5</definedName>
    <definedName name="_xlnm.Print_Titles" localSheetId="3">Чиллеры!$1:$5</definedName>
    <definedName name="_xlnm.Print_Area" localSheetId="2">'HRV_Приточные установки'!$A$1:$J$3</definedName>
    <definedName name="_xlnm.Print_Area" localSheetId="10">PAC!$A$1:$N$62</definedName>
    <definedName name="_xlnm.Print_Area" localSheetId="12">'PAC &gt; 22 кВт'!$A$1:$N$48</definedName>
    <definedName name="_xlnm.Print_Area" localSheetId="11">'PAC inverter'!$A$1:$N$41</definedName>
    <definedName name="_xlnm.Print_Area" localSheetId="9">RAC_multi!$A$1:$N$136</definedName>
    <definedName name="_xlnm.Print_Area" localSheetId="1">'VRF_Мультизональные системы'!$A$1:$K$430</definedName>
    <definedName name="_xlnm.Print_Area" localSheetId="7">ККБ!$A$1:$M$98</definedName>
    <definedName name="_xlnm.Print_Area" localSheetId="0">Начало!$A$1:$D$21</definedName>
    <definedName name="_xlnm.Print_Area" localSheetId="6">Руфтопы!$A$1:$J$30</definedName>
    <definedName name="_xlnm.Print_Area" localSheetId="8">'Тепловые насосы'!$A$1:$J$10</definedName>
    <definedName name="_xlnm.Print_Area" localSheetId="5">Фанкойлы!$A$1:$K$165</definedName>
    <definedName name="_xlnm.Print_Area" localSheetId="3">Чиллеры!$A$1:$K$74</definedName>
    <definedName name="скидка_на_VRF_Приточные_установки" localSheetId="2">Начало!#REF!</definedName>
    <definedName name="скидка_на_VRF_Приточные_установки" localSheetId="10">#REF!</definedName>
    <definedName name="скидка_на_VRF_Приточные_установки" localSheetId="12">[1]Начало!#REF!</definedName>
    <definedName name="скидка_на_VRF_Приточные_установки" localSheetId="11">#REF!</definedName>
    <definedName name="скидка_на_VRF_Приточные_установки" localSheetId="9">#REF!</definedName>
    <definedName name="скидка_на_VRF_Приточные_установки" localSheetId="1">Начало!#REF!</definedName>
    <definedName name="скидка_на_VRF_Приточные_установки" localSheetId="4">[2]Начало!#REF!</definedName>
    <definedName name="скидка_на_VRF_Приточные_установки">Начало!#REF!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1" i="12" l="1"/>
  <c r="T61" i="12" s="1"/>
  <c r="U61" i="12"/>
  <c r="V60" i="12"/>
  <c r="T60" i="12" s="1"/>
  <c r="U60" i="12"/>
  <c r="V59" i="12"/>
  <c r="U59" i="12"/>
  <c r="T59" i="12"/>
  <c r="V57" i="12"/>
  <c r="T57" i="12" s="1"/>
  <c r="U57" i="12"/>
  <c r="V56" i="12"/>
  <c r="T56" i="12" s="1"/>
  <c r="U56" i="12"/>
  <c r="V55" i="12"/>
  <c r="T55" i="12" s="1"/>
  <c r="U55" i="12"/>
  <c r="V54" i="12"/>
  <c r="T54" i="12" s="1"/>
  <c r="U54" i="12"/>
  <c r="U92" i="34" l="1"/>
  <c r="T92" i="34"/>
  <c r="V19" i="12" l="1"/>
  <c r="T19" i="12" s="1"/>
  <c r="V18" i="12"/>
  <c r="T18" i="12" s="1"/>
  <c r="V17" i="12"/>
  <c r="T17" i="12" s="1"/>
  <c r="V16" i="12"/>
  <c r="T16" i="12" s="1"/>
  <c r="V15" i="12"/>
  <c r="T15" i="12" s="1"/>
  <c r="V14" i="12"/>
  <c r="T14" i="12" s="1"/>
  <c r="V13" i="12"/>
  <c r="T13" i="12" s="1"/>
  <c r="V12" i="12"/>
  <c r="T12" i="12" s="1"/>
  <c r="V11" i="12"/>
  <c r="T11" i="12" s="1"/>
  <c r="V10" i="12"/>
  <c r="T10" i="12" s="1"/>
  <c r="V9" i="12"/>
  <c r="V8" i="12"/>
  <c r="T8" i="12" s="1"/>
  <c r="V32" i="12"/>
  <c r="T32" i="12" s="1"/>
  <c r="V31" i="12"/>
  <c r="T31" i="12" s="1"/>
  <c r="V30" i="12"/>
  <c r="V29" i="12"/>
  <c r="T29" i="12" s="1"/>
  <c r="V28" i="12"/>
  <c r="T28" i="12" s="1"/>
  <c r="V27" i="12"/>
  <c r="T27" i="12" s="1"/>
  <c r="V26" i="12"/>
  <c r="T26" i="12" s="1"/>
  <c r="V25" i="12"/>
  <c r="T25" i="12" s="1"/>
  <c r="V24" i="12"/>
  <c r="T24" i="12" s="1"/>
  <c r="V23" i="12"/>
  <c r="T23" i="12" s="1"/>
  <c r="V22" i="12"/>
  <c r="V21" i="12"/>
  <c r="T21" i="12" s="1"/>
  <c r="U52" i="12"/>
  <c r="U50" i="12"/>
  <c r="U49" i="12"/>
  <c r="U48" i="12"/>
  <c r="U47" i="12"/>
  <c r="U46" i="12"/>
  <c r="U45" i="12"/>
  <c r="U44" i="12"/>
  <c r="U42" i="12"/>
  <c r="U41" i="12"/>
  <c r="U40" i="12"/>
  <c r="U39" i="12"/>
  <c r="U37" i="12"/>
  <c r="U36" i="12"/>
  <c r="U35" i="12"/>
  <c r="U34" i="12"/>
  <c r="U32" i="12"/>
  <c r="U31" i="12"/>
  <c r="U30" i="12"/>
  <c r="T30" i="12"/>
  <c r="U29" i="12"/>
  <c r="U28" i="12"/>
  <c r="U27" i="12"/>
  <c r="U26" i="12"/>
  <c r="U25" i="12"/>
  <c r="U24" i="12"/>
  <c r="U23" i="12"/>
  <c r="U22" i="12"/>
  <c r="T22" i="12"/>
  <c r="U21" i="12"/>
  <c r="U19" i="12"/>
  <c r="U18" i="12"/>
  <c r="U17" i="12"/>
  <c r="U16" i="12"/>
  <c r="U15" i="12"/>
  <c r="U14" i="12"/>
  <c r="U13" i="12"/>
  <c r="U12" i="12"/>
  <c r="U11" i="12"/>
  <c r="U10" i="12"/>
  <c r="U9" i="12"/>
  <c r="T9" i="12"/>
  <c r="U8" i="12"/>
  <c r="V52" i="12"/>
  <c r="T52" i="12" s="1"/>
  <c r="V64" i="12"/>
  <c r="T64" i="12" s="1"/>
  <c r="U64" i="12"/>
  <c r="W41" i="30" l="1"/>
  <c r="R41" i="30" s="1"/>
  <c r="S41" i="30"/>
  <c r="W40" i="30"/>
  <c r="R40" i="30" s="1"/>
  <c r="S40" i="30"/>
  <c r="W39" i="30"/>
  <c r="R39" i="30" s="1"/>
  <c r="S39" i="30"/>
  <c r="W38" i="30"/>
  <c r="R38" i="30" s="1"/>
  <c r="S38" i="30"/>
  <c r="W37" i="30"/>
  <c r="R37" i="30" s="1"/>
  <c r="S37" i="30"/>
  <c r="W113" i="30" l="1"/>
  <c r="R113" i="30" s="1"/>
  <c r="S113" i="30"/>
  <c r="W112" i="30"/>
  <c r="R112" i="30" s="1"/>
  <c r="S112" i="30"/>
  <c r="W386" i="30" l="1"/>
  <c r="R386" i="30" s="1"/>
  <c r="S386" i="30"/>
  <c r="W278" i="30"/>
  <c r="R278" i="30" s="1"/>
  <c r="S278" i="30"/>
  <c r="W277" i="30"/>
  <c r="R277" i="30" s="1"/>
  <c r="S277" i="30"/>
  <c r="W276" i="30"/>
  <c r="R276" i="30" s="1"/>
  <c r="S276" i="30"/>
  <c r="S275" i="30"/>
  <c r="R275" i="30"/>
  <c r="Q275" i="30"/>
  <c r="T93" i="34" l="1"/>
  <c r="U93" i="34"/>
  <c r="U104" i="34"/>
  <c r="Y104" i="34"/>
  <c r="T104" i="34" s="1"/>
  <c r="U105" i="34"/>
  <c r="Y105" i="34"/>
  <c r="T105" i="34" s="1"/>
  <c r="U106" i="34"/>
  <c r="Y106" i="34"/>
  <c r="T106" i="34" s="1"/>
  <c r="U107" i="34"/>
  <c r="Y107" i="34"/>
  <c r="T107" i="34" s="1"/>
  <c r="U110" i="34"/>
  <c r="Y110" i="34"/>
  <c r="T110" i="34" s="1"/>
  <c r="U111" i="34"/>
  <c r="Y111" i="34"/>
  <c r="T111" i="34" s="1"/>
  <c r="U112" i="34"/>
  <c r="Y112" i="34"/>
  <c r="T112" i="34" s="1"/>
  <c r="U113" i="34"/>
  <c r="Y113" i="34"/>
  <c r="T113" i="34" s="1"/>
  <c r="Y114" i="34" l="1"/>
  <c r="U114" i="34"/>
  <c r="T114" i="34"/>
  <c r="Y71" i="34" l="1"/>
  <c r="Y70" i="34"/>
  <c r="T70" i="34" s="1"/>
  <c r="U70" i="34"/>
  <c r="K70" i="34"/>
  <c r="Y69" i="34"/>
  <c r="Y68" i="34"/>
  <c r="U68" i="34"/>
  <c r="K68" i="34"/>
  <c r="Y67" i="34"/>
  <c r="Y66" i="34"/>
  <c r="T66" i="34" s="1"/>
  <c r="U66" i="34"/>
  <c r="K66" i="34"/>
  <c r="Y65" i="34"/>
  <c r="Y64" i="34"/>
  <c r="U64" i="34"/>
  <c r="T64" i="34"/>
  <c r="K64" i="34"/>
  <c r="Y63" i="34"/>
  <c r="Y62" i="34"/>
  <c r="U62" i="34"/>
  <c r="K62" i="34"/>
  <c r="T62" i="34" l="1"/>
  <c r="T68" i="34"/>
  <c r="S78" i="11" l="1"/>
  <c r="T78" i="11"/>
  <c r="U78" i="11"/>
  <c r="S79" i="11"/>
  <c r="T79" i="11"/>
  <c r="U79" i="11"/>
  <c r="S80" i="11"/>
  <c r="T80" i="11"/>
  <c r="U80" i="11"/>
  <c r="T81" i="11"/>
  <c r="U81" i="11"/>
  <c r="T82" i="11"/>
  <c r="U82" i="11"/>
  <c r="T83" i="11"/>
  <c r="U83" i="11"/>
  <c r="T84" i="11"/>
  <c r="U84" i="11"/>
  <c r="T85" i="11"/>
  <c r="U85" i="11"/>
  <c r="T86" i="11"/>
  <c r="U86" i="11"/>
  <c r="T87" i="11"/>
  <c r="U87" i="11"/>
  <c r="T88" i="11"/>
  <c r="U88" i="11"/>
  <c r="T89" i="11"/>
  <c r="U89" i="11"/>
  <c r="S90" i="11"/>
  <c r="T90" i="11"/>
  <c r="U90" i="11"/>
  <c r="S91" i="11"/>
  <c r="T91" i="11"/>
  <c r="U91" i="11"/>
  <c r="T92" i="11"/>
  <c r="U92" i="11"/>
  <c r="T93" i="11"/>
  <c r="U93" i="11"/>
  <c r="T94" i="11"/>
  <c r="U94" i="11"/>
  <c r="T95" i="11"/>
  <c r="U95" i="11"/>
  <c r="T96" i="11"/>
  <c r="U96" i="11"/>
  <c r="T97" i="11"/>
  <c r="U97" i="11"/>
  <c r="T98" i="11"/>
  <c r="U98" i="11"/>
  <c r="T99" i="11"/>
  <c r="U99" i="11"/>
  <c r="T100" i="11"/>
  <c r="U100" i="11"/>
  <c r="S101" i="11"/>
  <c r="T101" i="11"/>
  <c r="U101" i="11"/>
  <c r="S102" i="11"/>
  <c r="T102" i="11"/>
  <c r="U102" i="11"/>
  <c r="T103" i="11"/>
  <c r="U103" i="11"/>
  <c r="T104" i="11"/>
  <c r="U104" i="11"/>
  <c r="T105" i="11"/>
  <c r="U105" i="11"/>
  <c r="T106" i="11"/>
  <c r="U106" i="11"/>
  <c r="T107" i="11"/>
  <c r="U107" i="11"/>
  <c r="T108" i="11"/>
  <c r="U108" i="11"/>
  <c r="T109" i="11"/>
  <c r="U109" i="11"/>
  <c r="T110" i="11"/>
  <c r="U110" i="11"/>
  <c r="T111" i="11"/>
  <c r="U111" i="11"/>
  <c r="S112" i="11"/>
  <c r="T112" i="11"/>
  <c r="U112" i="11"/>
  <c r="S113" i="11"/>
  <c r="T113" i="11"/>
  <c r="U113" i="11"/>
  <c r="T114" i="11"/>
  <c r="U114" i="11"/>
  <c r="T115" i="11"/>
  <c r="U115" i="11"/>
  <c r="T116" i="11"/>
  <c r="U116" i="11"/>
  <c r="T117" i="11"/>
  <c r="U117" i="11"/>
  <c r="T118" i="11"/>
  <c r="U118" i="11"/>
  <c r="T119" i="11"/>
  <c r="U119" i="11"/>
  <c r="T120" i="11"/>
  <c r="U120" i="11"/>
  <c r="S121" i="11"/>
  <c r="T121" i="11"/>
  <c r="U121" i="11"/>
  <c r="S122" i="11"/>
  <c r="T122" i="11"/>
  <c r="U122" i="11"/>
  <c r="T123" i="11"/>
  <c r="U123" i="11"/>
  <c r="T124" i="11"/>
  <c r="U124" i="11"/>
  <c r="T125" i="11"/>
  <c r="U125" i="11"/>
  <c r="T126" i="11"/>
  <c r="U126" i="11"/>
  <c r="T127" i="11"/>
  <c r="U127" i="11"/>
  <c r="T128" i="11"/>
  <c r="U128" i="11"/>
  <c r="T129" i="11"/>
  <c r="U129" i="11"/>
  <c r="T130" i="11"/>
  <c r="U130" i="11"/>
  <c r="T131" i="11"/>
  <c r="U131" i="11"/>
  <c r="T132" i="11"/>
  <c r="U132" i="11"/>
  <c r="T133" i="11"/>
  <c r="U133" i="11"/>
  <c r="T134" i="11"/>
  <c r="U134" i="11"/>
  <c r="S135" i="11"/>
  <c r="T135" i="11"/>
  <c r="U135" i="11"/>
  <c r="S136" i="11"/>
  <c r="T136" i="11"/>
  <c r="U136" i="11"/>
  <c r="T137" i="11"/>
  <c r="U137" i="11"/>
  <c r="T138" i="11"/>
  <c r="U138" i="11"/>
  <c r="T139" i="11"/>
  <c r="U139" i="11"/>
  <c r="T140" i="11"/>
  <c r="U140" i="11"/>
  <c r="T141" i="11"/>
  <c r="U141" i="11"/>
  <c r="T142" i="11"/>
  <c r="U142" i="11"/>
  <c r="T143" i="11"/>
  <c r="U143" i="11"/>
  <c r="T144" i="11"/>
  <c r="U144" i="11"/>
  <c r="T145" i="11"/>
  <c r="U145" i="11"/>
  <c r="T146" i="11"/>
  <c r="U146" i="11"/>
  <c r="T147" i="11"/>
  <c r="U147" i="11"/>
  <c r="T148" i="11"/>
  <c r="U148" i="11"/>
  <c r="S149" i="11"/>
  <c r="T149" i="11"/>
  <c r="U149" i="11"/>
  <c r="S150" i="11"/>
  <c r="T150" i="11"/>
  <c r="U150" i="11"/>
  <c r="T151" i="11"/>
  <c r="U151" i="11"/>
  <c r="T152" i="11"/>
  <c r="U152" i="11"/>
  <c r="T153" i="11"/>
  <c r="U153" i="11"/>
  <c r="T154" i="11"/>
  <c r="U154" i="11"/>
  <c r="T155" i="11"/>
  <c r="U155" i="11"/>
  <c r="T156" i="11"/>
  <c r="U156" i="11"/>
  <c r="T157" i="11"/>
  <c r="U157" i="11"/>
  <c r="T158" i="11"/>
  <c r="U158" i="11"/>
  <c r="T162" i="11"/>
  <c r="U162" i="11"/>
  <c r="T163" i="11"/>
  <c r="U163" i="11"/>
  <c r="T164" i="11"/>
  <c r="U164" i="11"/>
  <c r="T165" i="11"/>
  <c r="U165" i="11"/>
  <c r="Y41" i="11"/>
  <c r="Y40" i="11"/>
  <c r="T41" i="11" l="1"/>
  <c r="U41" i="11"/>
  <c r="T40" i="11"/>
  <c r="U40" i="11"/>
  <c r="Y48" i="34" l="1"/>
  <c r="Y47" i="34"/>
  <c r="Y46" i="34"/>
  <c r="Y45" i="34"/>
  <c r="Y44" i="34"/>
  <c r="Y43" i="34"/>
  <c r="T47" i="34" l="1"/>
  <c r="U47" i="34"/>
  <c r="K47" i="34"/>
  <c r="T45" i="34"/>
  <c r="U45" i="34"/>
  <c r="K45" i="34"/>
  <c r="U43" i="34"/>
  <c r="T43" i="34"/>
  <c r="K43" i="34"/>
  <c r="K22" i="37" l="1"/>
  <c r="K19" i="37"/>
  <c r="K16" i="37"/>
  <c r="K9" i="37"/>
  <c r="K84" i="34" l="1"/>
  <c r="K82" i="34"/>
  <c r="Y85" i="34"/>
  <c r="Y84" i="34"/>
  <c r="U84" i="34"/>
  <c r="Y83" i="34"/>
  <c r="Y82" i="34"/>
  <c r="U82" i="34"/>
  <c r="V69" i="12"/>
  <c r="T69" i="12" s="1"/>
  <c r="U69" i="12"/>
  <c r="V68" i="12"/>
  <c r="T68" i="12" s="1"/>
  <c r="U68" i="12"/>
  <c r="V67" i="12"/>
  <c r="T67" i="12" s="1"/>
  <c r="U67" i="12"/>
  <c r="V66" i="12"/>
  <c r="T66" i="12" s="1"/>
  <c r="U66" i="12"/>
  <c r="V65" i="12"/>
  <c r="T65" i="12" s="1"/>
  <c r="U65" i="12"/>
  <c r="V63" i="12"/>
  <c r="T63" i="12" s="1"/>
  <c r="U63" i="12"/>
  <c r="V50" i="12"/>
  <c r="T50" i="12" s="1"/>
  <c r="V49" i="12"/>
  <c r="T49" i="12" s="1"/>
  <c r="V48" i="12"/>
  <c r="T48" i="12" s="1"/>
  <c r="V47" i="12"/>
  <c r="T47" i="12" s="1"/>
  <c r="V46" i="12"/>
  <c r="T46" i="12" s="1"/>
  <c r="V45" i="12"/>
  <c r="T45" i="12" s="1"/>
  <c r="V44" i="12"/>
  <c r="T44" i="12" s="1"/>
  <c r="V42" i="12"/>
  <c r="T42" i="12" s="1"/>
  <c r="V41" i="12"/>
  <c r="T41" i="12" s="1"/>
  <c r="V40" i="12"/>
  <c r="T40" i="12" s="1"/>
  <c r="V39" i="12"/>
  <c r="T39" i="12" s="1"/>
  <c r="V37" i="12"/>
  <c r="T37" i="12" s="1"/>
  <c r="V36" i="12"/>
  <c r="T36" i="12" s="1"/>
  <c r="V35" i="12"/>
  <c r="T35" i="12" s="1"/>
  <c r="V34" i="12"/>
  <c r="T34" i="12" s="1"/>
  <c r="T84" i="34" l="1"/>
  <c r="T82" i="34"/>
  <c r="Z10" i="37"/>
  <c r="L10" i="37"/>
  <c r="L14" i="37"/>
  <c r="L13" i="37"/>
  <c r="L12" i="37"/>
  <c r="L11" i="37"/>
  <c r="L9" i="37"/>
  <c r="M9" i="37" s="1"/>
  <c r="T9" i="37" s="1"/>
  <c r="L17" i="37"/>
  <c r="L16" i="37"/>
  <c r="L20" i="37"/>
  <c r="L19" i="37"/>
  <c r="L23" i="37"/>
  <c r="L22" i="37"/>
  <c r="Z23" i="37"/>
  <c r="Z22" i="37"/>
  <c r="U22" i="37" s="1"/>
  <c r="V22" i="37"/>
  <c r="Z20" i="37"/>
  <c r="Z19" i="37"/>
  <c r="U19" i="37" s="1"/>
  <c r="V19" i="37"/>
  <c r="Z17" i="37"/>
  <c r="Z16" i="37"/>
  <c r="U16" i="37" s="1"/>
  <c r="V16" i="37"/>
  <c r="Z14" i="37"/>
  <c r="Z13" i="37"/>
  <c r="Z12" i="37"/>
  <c r="Z11" i="37"/>
  <c r="Z9" i="37"/>
  <c r="U9" i="37" s="1"/>
  <c r="V9" i="37"/>
  <c r="M22" i="37" l="1"/>
  <c r="T22" i="37" s="1"/>
  <c r="M16" i="37"/>
  <c r="T16" i="37" s="1"/>
  <c r="M19" i="37"/>
  <c r="T19" i="37" s="1"/>
  <c r="W57" i="30"/>
  <c r="R57" i="30" s="1"/>
  <c r="S57" i="30"/>
  <c r="W44" i="30"/>
  <c r="R44" i="30" s="1"/>
  <c r="S44" i="30"/>
  <c r="S9" i="30"/>
  <c r="W9" i="30"/>
  <c r="R9" i="30" s="1"/>
  <c r="W68" i="30" l="1"/>
  <c r="R68" i="30" s="1"/>
  <c r="S68" i="30"/>
  <c r="W67" i="30"/>
  <c r="R67" i="30" s="1"/>
  <c r="S67" i="30"/>
  <c r="W66" i="30"/>
  <c r="R66" i="30" s="1"/>
  <c r="S66" i="30"/>
  <c r="W65" i="30"/>
  <c r="R65" i="30" s="1"/>
  <c r="S65" i="30"/>
  <c r="W64" i="30"/>
  <c r="R64" i="30" s="1"/>
  <c r="S64" i="30"/>
  <c r="W63" i="30"/>
  <c r="R63" i="30" s="1"/>
  <c r="S63" i="30"/>
  <c r="W62" i="30"/>
  <c r="R62" i="30" s="1"/>
  <c r="S62" i="30"/>
  <c r="W61" i="30"/>
  <c r="R61" i="30" s="1"/>
  <c r="S61" i="30"/>
  <c r="W60" i="30"/>
  <c r="R60" i="30" s="1"/>
  <c r="S60" i="30"/>
  <c r="W59" i="30"/>
  <c r="R59" i="30" s="1"/>
  <c r="S59" i="30"/>
  <c r="W58" i="30"/>
  <c r="R58" i="30" s="1"/>
  <c r="S58" i="30"/>
  <c r="W55" i="30"/>
  <c r="R55" i="30" s="1"/>
  <c r="S55" i="30"/>
  <c r="W54" i="30"/>
  <c r="R54" i="30" s="1"/>
  <c r="S54" i="30"/>
  <c r="W53" i="30"/>
  <c r="R53" i="30" s="1"/>
  <c r="S53" i="30"/>
  <c r="W52" i="30"/>
  <c r="R52" i="30" s="1"/>
  <c r="S52" i="30"/>
  <c r="W51" i="30"/>
  <c r="R51" i="30" s="1"/>
  <c r="S51" i="30"/>
  <c r="W50" i="30"/>
  <c r="R50" i="30" s="1"/>
  <c r="S50" i="30"/>
  <c r="W49" i="30"/>
  <c r="R49" i="30" s="1"/>
  <c r="S49" i="30"/>
  <c r="W48" i="30"/>
  <c r="R48" i="30" s="1"/>
  <c r="S48" i="30"/>
  <c r="W47" i="30"/>
  <c r="R47" i="30" s="1"/>
  <c r="S47" i="30"/>
  <c r="W46" i="30"/>
  <c r="R46" i="30" s="1"/>
  <c r="S46" i="30"/>
  <c r="W45" i="30"/>
  <c r="R45" i="30" s="1"/>
  <c r="S45" i="30"/>
  <c r="Y52" i="34" l="1"/>
  <c r="Y51" i="34"/>
  <c r="U51" i="34"/>
  <c r="K51" i="34"/>
  <c r="T51" i="34" l="1"/>
  <c r="W413" i="30" l="1"/>
  <c r="R413" i="30" s="1"/>
  <c r="S413" i="30"/>
  <c r="W29" i="21"/>
  <c r="R29" i="21" s="1"/>
  <c r="S29" i="21"/>
  <c r="W27" i="21"/>
  <c r="R27" i="21" s="1"/>
  <c r="S27" i="21"/>
  <c r="W26" i="21"/>
  <c r="R26" i="21" s="1"/>
  <c r="S26" i="21"/>
  <c r="W25" i="21"/>
  <c r="R25" i="21" s="1"/>
  <c r="S25" i="21"/>
  <c r="W24" i="21"/>
  <c r="R24" i="21" s="1"/>
  <c r="S24" i="21"/>
  <c r="W22" i="21"/>
  <c r="R22" i="21" s="1"/>
  <c r="S22" i="21"/>
  <c r="W21" i="21"/>
  <c r="R21" i="21" s="1"/>
  <c r="S21" i="21"/>
  <c r="W20" i="21"/>
  <c r="S20" i="21"/>
  <c r="R20" i="21"/>
  <c r="W19" i="21"/>
  <c r="R19" i="21" s="1"/>
  <c r="S19" i="21"/>
  <c r="W18" i="21"/>
  <c r="R18" i="21" s="1"/>
  <c r="S18" i="21"/>
  <c r="W17" i="21"/>
  <c r="R17" i="21" s="1"/>
  <c r="S17" i="21"/>
  <c r="W16" i="21"/>
  <c r="R16" i="21" s="1"/>
  <c r="S16" i="21"/>
  <c r="W15" i="21"/>
  <c r="R15" i="21" s="1"/>
  <c r="S15" i="21"/>
  <c r="W14" i="21"/>
  <c r="R14" i="21" s="1"/>
  <c r="S14" i="21"/>
  <c r="B10" i="23" l="1"/>
  <c r="B8" i="23"/>
  <c r="D8" i="23"/>
  <c r="L92" i="34" s="1"/>
  <c r="S92" i="34" s="1"/>
  <c r="J39" i="30" l="1"/>
  <c r="Q39" i="30" s="1"/>
  <c r="J41" i="30"/>
  <c r="Q41" i="30" s="1"/>
  <c r="J40" i="30"/>
  <c r="Q40" i="30" s="1"/>
  <c r="J37" i="30"/>
  <c r="Q37" i="30" s="1"/>
  <c r="J38" i="30"/>
  <c r="Q38" i="30" s="1"/>
  <c r="J113" i="30"/>
  <c r="Q113" i="30" s="1"/>
  <c r="J112" i="30"/>
  <c r="Q112" i="30" s="1"/>
  <c r="J277" i="30"/>
  <c r="Q277" i="30" s="1"/>
  <c r="J386" i="30"/>
  <c r="Q386" i="30" s="1"/>
  <c r="J276" i="30"/>
  <c r="Q276" i="30" s="1"/>
  <c r="J278" i="30"/>
  <c r="Q278" i="30" s="1"/>
  <c r="J85" i="30"/>
  <c r="L111" i="34"/>
  <c r="S111" i="34" s="1"/>
  <c r="L113" i="34"/>
  <c r="S113" i="34" s="1"/>
  <c r="L112" i="34"/>
  <c r="S112" i="34" s="1"/>
  <c r="L110" i="34"/>
  <c r="S110" i="34" s="1"/>
  <c r="L114" i="34"/>
  <c r="S114" i="34" s="1"/>
  <c r="L70" i="34"/>
  <c r="L65" i="34"/>
  <c r="L64" i="34"/>
  <c r="M64" i="34" s="1"/>
  <c r="S64" i="34" s="1"/>
  <c r="L71" i="34"/>
  <c r="L67" i="34"/>
  <c r="L66" i="34"/>
  <c r="M66" i="34" s="1"/>
  <c r="S66" i="34" s="1"/>
  <c r="L68" i="34"/>
  <c r="L62" i="34"/>
  <c r="L69" i="34"/>
  <c r="L63" i="34"/>
  <c r="L43" i="34"/>
  <c r="L48" i="34"/>
  <c r="L45" i="34"/>
  <c r="L46" i="34"/>
  <c r="L44" i="34"/>
  <c r="M43" i="34" s="1"/>
  <c r="S43" i="34" s="1"/>
  <c r="L47" i="34"/>
  <c r="M47" i="34" s="1"/>
  <c r="S47" i="34" s="1"/>
  <c r="L85" i="34"/>
  <c r="L84" i="34"/>
  <c r="M84" i="34" s="1"/>
  <c r="S84" i="34" s="1"/>
  <c r="L83" i="34"/>
  <c r="L82" i="34"/>
  <c r="L104" i="34"/>
  <c r="S104" i="34" s="1"/>
  <c r="L51" i="34"/>
  <c r="L52" i="34"/>
  <c r="J68" i="30"/>
  <c r="Q68" i="30" s="1"/>
  <c r="J64" i="30"/>
  <c r="Q64" i="30" s="1"/>
  <c r="J60" i="30"/>
  <c r="Q60" i="30" s="1"/>
  <c r="J55" i="30"/>
  <c r="Q55" i="30" s="1"/>
  <c r="J51" i="30"/>
  <c r="Q51" i="30" s="1"/>
  <c r="J47" i="30"/>
  <c r="Q47" i="30" s="1"/>
  <c r="J67" i="30"/>
  <c r="Q67" i="30" s="1"/>
  <c r="J63" i="30"/>
  <c r="Q63" i="30" s="1"/>
  <c r="J59" i="30"/>
  <c r="Q59" i="30" s="1"/>
  <c r="J54" i="30"/>
  <c r="Q54" i="30" s="1"/>
  <c r="J50" i="30"/>
  <c r="Q50" i="30" s="1"/>
  <c r="J46" i="30"/>
  <c r="Q46" i="30" s="1"/>
  <c r="J66" i="30"/>
  <c r="Q66" i="30" s="1"/>
  <c r="J62" i="30"/>
  <c r="Q62" i="30" s="1"/>
  <c r="J58" i="30"/>
  <c r="Q58" i="30" s="1"/>
  <c r="J53" i="30"/>
  <c r="Q53" i="30" s="1"/>
  <c r="J49" i="30"/>
  <c r="Q49" i="30" s="1"/>
  <c r="J45" i="30"/>
  <c r="Q45" i="30" s="1"/>
  <c r="J65" i="30"/>
  <c r="Q65" i="30" s="1"/>
  <c r="J61" i="30"/>
  <c r="Q61" i="30" s="1"/>
  <c r="J57" i="30"/>
  <c r="Q57" i="30" s="1"/>
  <c r="J52" i="30"/>
  <c r="Q52" i="30" s="1"/>
  <c r="J48" i="30"/>
  <c r="Q48" i="30" s="1"/>
  <c r="J44" i="30"/>
  <c r="Q44" i="30" s="1"/>
  <c r="J389" i="30"/>
  <c r="J413" i="30"/>
  <c r="Q413" i="30" s="1"/>
  <c r="J391" i="30"/>
  <c r="Q391" i="30" s="1"/>
  <c r="W391" i="30"/>
  <c r="R391" i="30" s="1"/>
  <c r="S391" i="30"/>
  <c r="M68" i="34" l="1"/>
  <c r="S68" i="34" s="1"/>
  <c r="M62" i="34"/>
  <c r="S62" i="34" s="1"/>
  <c r="M51" i="34"/>
  <c r="S51" i="34" s="1"/>
  <c r="M70" i="34"/>
  <c r="S70" i="34" s="1"/>
  <c r="M45" i="34"/>
  <c r="S45" i="34" s="1"/>
  <c r="M82" i="34"/>
  <c r="S82" i="34" s="1"/>
  <c r="W243" i="30"/>
  <c r="J401" i="30"/>
  <c r="Q401" i="30" s="1"/>
  <c r="W401" i="30"/>
  <c r="R401" i="30" s="1"/>
  <c r="S401" i="30"/>
  <c r="J411" i="30"/>
  <c r="Q411" i="30" s="1"/>
  <c r="W411" i="30"/>
  <c r="R411" i="30" s="1"/>
  <c r="S411" i="30"/>
  <c r="J393" i="30"/>
  <c r="Q393" i="30" s="1"/>
  <c r="W393" i="30"/>
  <c r="R393" i="30" s="1"/>
  <c r="S393" i="30"/>
  <c r="W242" i="30" l="1"/>
  <c r="W431" i="30" l="1"/>
  <c r="R431" i="30" s="1"/>
  <c r="S431" i="30"/>
  <c r="J431" i="30"/>
  <c r="Q431" i="30" s="1"/>
  <c r="W429" i="30"/>
  <c r="R429" i="30" s="1"/>
  <c r="S429" i="30"/>
  <c r="J429" i="30"/>
  <c r="Q429" i="30" s="1"/>
  <c r="W428" i="30"/>
  <c r="R428" i="30" s="1"/>
  <c r="S428" i="30"/>
  <c r="J428" i="30"/>
  <c r="Q428" i="30" s="1"/>
  <c r="W427" i="30"/>
  <c r="R427" i="30" s="1"/>
  <c r="S427" i="30"/>
  <c r="J427" i="30"/>
  <c r="Q427" i="30" s="1"/>
  <c r="W426" i="30"/>
  <c r="R426" i="30" s="1"/>
  <c r="S426" i="30"/>
  <c r="J426" i="30"/>
  <c r="Q426" i="30" s="1"/>
  <c r="J346" i="30" l="1"/>
  <c r="J345" i="30"/>
  <c r="J344" i="30"/>
  <c r="J343" i="30"/>
  <c r="W397" i="30"/>
  <c r="J30" i="13" l="1"/>
  <c r="S30" i="13" s="1"/>
  <c r="J29" i="13"/>
  <c r="S29" i="13" s="1"/>
  <c r="Y30" i="13"/>
  <c r="T30" i="13" s="1"/>
  <c r="U30" i="13"/>
  <c r="Y29" i="13"/>
  <c r="T29" i="13" s="1"/>
  <c r="U29" i="13"/>
  <c r="Y108" i="34"/>
  <c r="Y60" i="34"/>
  <c r="Y59" i="34"/>
  <c r="Y58" i="34"/>
  <c r="Y57" i="34"/>
  <c r="Y56" i="34"/>
  <c r="Y55" i="34"/>
  <c r="Y54" i="34"/>
  <c r="Y53" i="34"/>
  <c r="J400" i="30" l="1"/>
  <c r="Q400" i="30" s="1"/>
  <c r="J399" i="30"/>
  <c r="Q399" i="30" s="1"/>
  <c r="J398" i="30"/>
  <c r="Q398" i="30" s="1"/>
  <c r="J397" i="30"/>
  <c r="Q397" i="30" s="1"/>
  <c r="W400" i="30"/>
  <c r="R400" i="30" s="1"/>
  <c r="S400" i="30"/>
  <c r="W399" i="30"/>
  <c r="R399" i="30" s="1"/>
  <c r="S399" i="30"/>
  <c r="W398" i="30"/>
  <c r="R398" i="30" s="1"/>
  <c r="S398" i="30"/>
  <c r="R397" i="30"/>
  <c r="S397" i="30"/>
  <c r="J82" i="30"/>
  <c r="J81" i="30"/>
  <c r="J289" i="30"/>
  <c r="Q289" i="30" s="1"/>
  <c r="J290" i="30"/>
  <c r="Q290" i="30" s="1"/>
  <c r="J298" i="30"/>
  <c r="Q298" i="30" s="1"/>
  <c r="Q345" i="30"/>
  <c r="Q343" i="30"/>
  <c r="J341" i="30"/>
  <c r="Q341" i="30" s="1"/>
  <c r="J340" i="30"/>
  <c r="Q340" i="30" s="1"/>
  <c r="J339" i="30"/>
  <c r="Q339" i="30" s="1"/>
  <c r="J338" i="30"/>
  <c r="Q338" i="30" s="1"/>
  <c r="J337" i="30"/>
  <c r="Q337" i="30" s="1"/>
  <c r="J336" i="30"/>
  <c r="Q336" i="30" s="1"/>
  <c r="J335" i="30"/>
  <c r="Q335" i="30" s="1"/>
  <c r="J333" i="30"/>
  <c r="Q333" i="30" s="1"/>
  <c r="J332" i="30"/>
  <c r="Q332" i="30" s="1"/>
  <c r="J331" i="30"/>
  <c r="Q331" i="30" s="1"/>
  <c r="J330" i="30"/>
  <c r="Q330" i="30" s="1"/>
  <c r="J329" i="30"/>
  <c r="Q329" i="30" s="1"/>
  <c r="J328" i="30"/>
  <c r="Q328" i="30" s="1"/>
  <c r="J327" i="30"/>
  <c r="Q327" i="30" s="1"/>
  <c r="W346" i="30"/>
  <c r="R346" i="30" s="1"/>
  <c r="S346" i="30"/>
  <c r="Q346" i="30"/>
  <c r="W345" i="30"/>
  <c r="R345" i="30" s="1"/>
  <c r="S345" i="30"/>
  <c r="W344" i="30"/>
  <c r="R344" i="30" s="1"/>
  <c r="S344" i="30"/>
  <c r="Q344" i="30"/>
  <c r="W343" i="30"/>
  <c r="R343" i="30" s="1"/>
  <c r="S343" i="30"/>
  <c r="S342" i="30"/>
  <c r="R342" i="30"/>
  <c r="Q342" i="30"/>
  <c r="W341" i="30"/>
  <c r="R341" i="30" s="1"/>
  <c r="S341" i="30"/>
  <c r="W340" i="30"/>
  <c r="R340" i="30" s="1"/>
  <c r="S340" i="30"/>
  <c r="W339" i="30"/>
  <c r="R339" i="30" s="1"/>
  <c r="S339" i="30"/>
  <c r="W338" i="30"/>
  <c r="R338" i="30" s="1"/>
  <c r="S338" i="30"/>
  <c r="W337" i="30"/>
  <c r="R337" i="30" s="1"/>
  <c r="S337" i="30"/>
  <c r="W336" i="30"/>
  <c r="R336" i="30" s="1"/>
  <c r="S336" i="30"/>
  <c r="W335" i="30"/>
  <c r="R335" i="30" s="1"/>
  <c r="S335" i="30"/>
  <c r="S334" i="30"/>
  <c r="R334" i="30"/>
  <c r="Q334" i="30"/>
  <c r="W333" i="30"/>
  <c r="R333" i="30" s="1"/>
  <c r="S333" i="30"/>
  <c r="W332" i="30"/>
  <c r="R332" i="30" s="1"/>
  <c r="S332" i="30"/>
  <c r="W331" i="30"/>
  <c r="R331" i="30" s="1"/>
  <c r="S331" i="30"/>
  <c r="W330" i="30"/>
  <c r="R330" i="30" s="1"/>
  <c r="S330" i="30"/>
  <c r="W329" i="30"/>
  <c r="R329" i="30" s="1"/>
  <c r="S329" i="30"/>
  <c r="W328" i="30"/>
  <c r="R328" i="30" s="1"/>
  <c r="S328" i="30"/>
  <c r="W327" i="30"/>
  <c r="R327" i="30" s="1"/>
  <c r="S327" i="30"/>
  <c r="S326" i="30"/>
  <c r="R326" i="30"/>
  <c r="Q326" i="30"/>
  <c r="W325" i="30"/>
  <c r="W324" i="30"/>
  <c r="W323" i="30"/>
  <c r="W322" i="30"/>
  <c r="W321" i="30"/>
  <c r="W320" i="30"/>
  <c r="W319" i="30"/>
  <c r="W317" i="30"/>
  <c r="W316" i="30"/>
  <c r="W315" i="30"/>
  <c r="W314" i="30"/>
  <c r="W313" i="30"/>
  <c r="W312" i="30"/>
  <c r="W311" i="30"/>
  <c r="W310" i="30"/>
  <c r="W308" i="30"/>
  <c r="W307" i="30"/>
  <c r="W306" i="30"/>
  <c r="W305" i="30"/>
  <c r="W304" i="30"/>
  <c r="W303" i="30"/>
  <c r="W302" i="30"/>
  <c r="W301" i="30"/>
  <c r="W299" i="30"/>
  <c r="W298" i="30"/>
  <c r="R298" i="30" s="1"/>
  <c r="W297" i="30"/>
  <c r="W296" i="30"/>
  <c r="W295" i="30"/>
  <c r="W294" i="30"/>
  <c r="W293" i="30"/>
  <c r="S298" i="30"/>
  <c r="W291" i="30"/>
  <c r="W290" i="30"/>
  <c r="R290" i="30" s="1"/>
  <c r="W289" i="30"/>
  <c r="R289" i="30" s="1"/>
  <c r="W288" i="30"/>
  <c r="W287" i="30"/>
  <c r="W286" i="30"/>
  <c r="W285" i="30"/>
  <c r="W284" i="30"/>
  <c r="W283" i="30"/>
  <c r="W282" i="30"/>
  <c r="W281" i="30"/>
  <c r="W280" i="30"/>
  <c r="S290" i="30"/>
  <c r="S289" i="30"/>
  <c r="W274" i="30"/>
  <c r="W273" i="30"/>
  <c r="W272" i="30"/>
  <c r="W271" i="30"/>
  <c r="W270" i="30"/>
  <c r="W269" i="30"/>
  <c r="W268" i="30"/>
  <c r="W267" i="30"/>
  <c r="W266" i="30"/>
  <c r="W265" i="30"/>
  <c r="W263" i="30"/>
  <c r="W261" i="30"/>
  <c r="W260" i="30"/>
  <c r="W259" i="30"/>
  <c r="W258" i="30"/>
  <c r="W257" i="30"/>
  <c r="W256" i="30"/>
  <c r="W254" i="30"/>
  <c r="W253" i="30"/>
  <c r="W251" i="30"/>
  <c r="W250" i="30"/>
  <c r="W249" i="30"/>
  <c r="W248" i="30"/>
  <c r="W247" i="30"/>
  <c r="W246" i="30"/>
  <c r="W245" i="30"/>
  <c r="W240" i="30"/>
  <c r="W239" i="30"/>
  <c r="W238" i="30"/>
  <c r="W237" i="30"/>
  <c r="W236" i="30"/>
  <c r="W235" i="30"/>
  <c r="W234" i="30"/>
  <c r="W233" i="30"/>
  <c r="W232" i="30"/>
  <c r="W231" i="30"/>
  <c r="W229" i="30"/>
  <c r="W228" i="30"/>
  <c r="W227" i="30"/>
  <c r="W226" i="30"/>
  <c r="W82" i="30" l="1"/>
  <c r="R82" i="30" s="1"/>
  <c r="S82" i="30"/>
  <c r="Q82" i="30"/>
  <c r="W81" i="30"/>
  <c r="R81" i="30" s="1"/>
  <c r="S81" i="30"/>
  <c r="Q81" i="30"/>
  <c r="J325" i="30" l="1"/>
  <c r="J324" i="30"/>
  <c r="Q324" i="30" s="1"/>
  <c r="J323" i="30"/>
  <c r="Q323" i="30" s="1"/>
  <c r="J322" i="30"/>
  <c r="Q322" i="30" s="1"/>
  <c r="J321" i="30"/>
  <c r="Q321" i="30" s="1"/>
  <c r="J320" i="30"/>
  <c r="Q320" i="30" s="1"/>
  <c r="J319" i="30"/>
  <c r="Q319" i="30" s="1"/>
  <c r="J317" i="30"/>
  <c r="Q317" i="30" s="1"/>
  <c r="J316" i="30"/>
  <c r="J315" i="30"/>
  <c r="Q315" i="30" s="1"/>
  <c r="J314" i="30"/>
  <c r="Q314" i="30" s="1"/>
  <c r="J313" i="30"/>
  <c r="Q313" i="30" s="1"/>
  <c r="J312" i="30"/>
  <c r="Q312" i="30" s="1"/>
  <c r="J311" i="30"/>
  <c r="Q311" i="30" s="1"/>
  <c r="J310" i="30"/>
  <c r="Q310" i="30" s="1"/>
  <c r="J308" i="30"/>
  <c r="Q308" i="30" s="1"/>
  <c r="J307" i="30"/>
  <c r="Q307" i="30" s="1"/>
  <c r="J306" i="30"/>
  <c r="Q306" i="30" s="1"/>
  <c r="J305" i="30"/>
  <c r="Q305" i="30" s="1"/>
  <c r="J304" i="30"/>
  <c r="Q304" i="30" s="1"/>
  <c r="J303" i="30"/>
  <c r="J302" i="30"/>
  <c r="Q302" i="30" s="1"/>
  <c r="J301" i="30"/>
  <c r="Q301" i="30" s="1"/>
  <c r="J299" i="30"/>
  <c r="Q299" i="30" s="1"/>
  <c r="J297" i="30"/>
  <c r="Q297" i="30" s="1"/>
  <c r="J296" i="30"/>
  <c r="Q296" i="30" s="1"/>
  <c r="J295" i="30"/>
  <c r="Q295" i="30" s="1"/>
  <c r="J294" i="30"/>
  <c r="Q294" i="30" s="1"/>
  <c r="J293" i="30"/>
  <c r="Q293" i="30" s="1"/>
  <c r="J291" i="30"/>
  <c r="Q291" i="30" s="1"/>
  <c r="J288" i="30"/>
  <c r="Q288" i="30" s="1"/>
  <c r="J287" i="30"/>
  <c r="Q287" i="30" s="1"/>
  <c r="J286" i="30"/>
  <c r="Q286" i="30" s="1"/>
  <c r="J285" i="30"/>
  <c r="Q285" i="30" s="1"/>
  <c r="J284" i="30"/>
  <c r="Q284" i="30" s="1"/>
  <c r="J283" i="30"/>
  <c r="Q283" i="30" s="1"/>
  <c r="J282" i="30"/>
  <c r="Q282" i="30" s="1"/>
  <c r="J281" i="30"/>
  <c r="Q281" i="30" s="1"/>
  <c r="J280" i="30"/>
  <c r="Q280" i="30" s="1"/>
  <c r="J274" i="30"/>
  <c r="Q274" i="30" s="1"/>
  <c r="J273" i="30"/>
  <c r="Q273" i="30" s="1"/>
  <c r="J272" i="30"/>
  <c r="Q272" i="30" s="1"/>
  <c r="J271" i="30"/>
  <c r="Q271" i="30" s="1"/>
  <c r="J270" i="30"/>
  <c r="Q270" i="30" s="1"/>
  <c r="J269" i="30"/>
  <c r="Q269" i="30" s="1"/>
  <c r="J268" i="30"/>
  <c r="Q268" i="30" s="1"/>
  <c r="J267" i="30"/>
  <c r="Q267" i="30" s="1"/>
  <c r="J266" i="30"/>
  <c r="Q266" i="30" s="1"/>
  <c r="J265" i="30"/>
  <c r="Q265" i="30" s="1"/>
  <c r="J263" i="30"/>
  <c r="Q263" i="30" s="1"/>
  <c r="J261" i="30"/>
  <c r="Q261" i="30" s="1"/>
  <c r="J260" i="30"/>
  <c r="Q260" i="30" s="1"/>
  <c r="J259" i="30"/>
  <c r="Q259" i="30" s="1"/>
  <c r="J258" i="30"/>
  <c r="Q258" i="30" s="1"/>
  <c r="J257" i="30"/>
  <c r="Q257" i="30" s="1"/>
  <c r="J256" i="30"/>
  <c r="Q256" i="30" s="1"/>
  <c r="J254" i="30"/>
  <c r="Q254" i="30" s="1"/>
  <c r="J253" i="30"/>
  <c r="Q253" i="30" s="1"/>
  <c r="J251" i="30"/>
  <c r="Q251" i="30" s="1"/>
  <c r="J250" i="30"/>
  <c r="Q250" i="30" s="1"/>
  <c r="J249" i="30"/>
  <c r="Q249" i="30" s="1"/>
  <c r="J248" i="30"/>
  <c r="Q248" i="30" s="1"/>
  <c r="J247" i="30"/>
  <c r="Q247" i="30" s="1"/>
  <c r="J246" i="30"/>
  <c r="Q246" i="30" s="1"/>
  <c r="J245" i="30"/>
  <c r="Q245" i="30" s="1"/>
  <c r="J243" i="30"/>
  <c r="Q243" i="30" s="1"/>
  <c r="J242" i="30"/>
  <c r="Q242" i="30" s="1"/>
  <c r="J240" i="30"/>
  <c r="Q240" i="30" s="1"/>
  <c r="J239" i="30"/>
  <c r="Q239" i="30" s="1"/>
  <c r="J238" i="30"/>
  <c r="Q238" i="30" s="1"/>
  <c r="J237" i="30"/>
  <c r="Q237" i="30" s="1"/>
  <c r="J236" i="30"/>
  <c r="Q236" i="30" s="1"/>
  <c r="J235" i="30"/>
  <c r="Q235" i="30" s="1"/>
  <c r="J234" i="30"/>
  <c r="Q234" i="30" s="1"/>
  <c r="J233" i="30"/>
  <c r="Q233" i="30" s="1"/>
  <c r="J232" i="30"/>
  <c r="Q232" i="30" s="1"/>
  <c r="J231" i="30"/>
  <c r="Q231" i="30" s="1"/>
  <c r="J229" i="30"/>
  <c r="Q229" i="30" s="1"/>
  <c r="J228" i="30"/>
  <c r="Q228" i="30" s="1"/>
  <c r="J227" i="30"/>
  <c r="Q227" i="30" s="1"/>
  <c r="J226" i="30"/>
  <c r="Q226" i="30" s="1"/>
  <c r="J349" i="30"/>
  <c r="R325" i="30"/>
  <c r="S325" i="30"/>
  <c r="Q325" i="30"/>
  <c r="R324" i="30"/>
  <c r="S324" i="30"/>
  <c r="R323" i="30"/>
  <c r="S323" i="30"/>
  <c r="R322" i="30"/>
  <c r="S322" i="30"/>
  <c r="R321" i="30"/>
  <c r="S321" i="30"/>
  <c r="R320" i="30"/>
  <c r="S320" i="30"/>
  <c r="R319" i="30"/>
  <c r="S319" i="30"/>
  <c r="S318" i="30"/>
  <c r="R318" i="30"/>
  <c r="Q318" i="30"/>
  <c r="R317" i="30"/>
  <c r="S317" i="30"/>
  <c r="S316" i="30"/>
  <c r="R316" i="30"/>
  <c r="Q316" i="30"/>
  <c r="R315" i="30"/>
  <c r="S315" i="30"/>
  <c r="R314" i="30"/>
  <c r="S314" i="30"/>
  <c r="R313" i="30"/>
  <c r="S313" i="30"/>
  <c r="R312" i="30"/>
  <c r="S312" i="30"/>
  <c r="R311" i="30"/>
  <c r="S311" i="30"/>
  <c r="R310" i="30"/>
  <c r="S310" i="30"/>
  <c r="S309" i="30"/>
  <c r="R309" i="30"/>
  <c r="Q309" i="30"/>
  <c r="R308" i="30"/>
  <c r="S308" i="30"/>
  <c r="S307" i="30"/>
  <c r="R307" i="30"/>
  <c r="S306" i="30"/>
  <c r="R306" i="30"/>
  <c r="R305" i="30"/>
  <c r="S305" i="30"/>
  <c r="R304" i="30"/>
  <c r="S304" i="30"/>
  <c r="S303" i="30"/>
  <c r="R303" i="30"/>
  <c r="Q303" i="30"/>
  <c r="S302" i="30"/>
  <c r="R302" i="30"/>
  <c r="R301" i="30"/>
  <c r="S301" i="30"/>
  <c r="R299" i="30"/>
  <c r="S299" i="30"/>
  <c r="R297" i="30"/>
  <c r="S297" i="30"/>
  <c r="R296" i="30"/>
  <c r="S296" i="30"/>
  <c r="R295" i="30"/>
  <c r="S295" i="30"/>
  <c r="R294" i="30"/>
  <c r="S294" i="30"/>
  <c r="R293" i="30"/>
  <c r="S293" i="30"/>
  <c r="R291" i="30"/>
  <c r="S291" i="30"/>
  <c r="R288" i="30"/>
  <c r="S288" i="30"/>
  <c r="R287" i="30"/>
  <c r="S287" i="30"/>
  <c r="R286" i="30"/>
  <c r="S286" i="30"/>
  <c r="R285" i="30"/>
  <c r="S285" i="30"/>
  <c r="R284" i="30"/>
  <c r="S284" i="30"/>
  <c r="R283" i="30"/>
  <c r="S283" i="30"/>
  <c r="R282" i="30"/>
  <c r="S282" i="30"/>
  <c r="R281" i="30"/>
  <c r="S281" i="30"/>
  <c r="R280" i="30"/>
  <c r="S280" i="30"/>
  <c r="R274" i="30"/>
  <c r="S274" i="30"/>
  <c r="R273" i="30"/>
  <c r="S273" i="30"/>
  <c r="R272" i="30"/>
  <c r="S272" i="30"/>
  <c r="R271" i="30"/>
  <c r="S271" i="30"/>
  <c r="R270" i="30"/>
  <c r="S270" i="30"/>
  <c r="R269" i="30"/>
  <c r="S269" i="30"/>
  <c r="R268" i="30"/>
  <c r="S268" i="30"/>
  <c r="R267" i="30"/>
  <c r="S267" i="30"/>
  <c r="R266" i="30"/>
  <c r="S266" i="30"/>
  <c r="R265" i="30"/>
  <c r="S265" i="30"/>
  <c r="S264" i="30"/>
  <c r="R264" i="30"/>
  <c r="Q264" i="30"/>
  <c r="R263" i="30"/>
  <c r="S263" i="30"/>
  <c r="R261" i="30"/>
  <c r="S261" i="30"/>
  <c r="R260" i="30"/>
  <c r="S260" i="30"/>
  <c r="S259" i="30"/>
  <c r="R259" i="30"/>
  <c r="S258" i="30"/>
  <c r="R258" i="30"/>
  <c r="R257" i="30"/>
  <c r="S257" i="30"/>
  <c r="R256" i="30"/>
  <c r="S256" i="30"/>
  <c r="S254" i="30"/>
  <c r="R254" i="30"/>
  <c r="S253" i="30"/>
  <c r="R253" i="30"/>
  <c r="R251" i="30"/>
  <c r="S251" i="30"/>
  <c r="R250" i="30"/>
  <c r="S250" i="30"/>
  <c r="S249" i="30"/>
  <c r="R249" i="30"/>
  <c r="S248" i="30"/>
  <c r="R248" i="30"/>
  <c r="R247" i="30"/>
  <c r="S247" i="30"/>
  <c r="R246" i="30"/>
  <c r="S246" i="30"/>
  <c r="S245" i="30"/>
  <c r="R245" i="30"/>
  <c r="S243" i="30"/>
  <c r="R243" i="30"/>
  <c r="R242" i="30"/>
  <c r="S242" i="30"/>
  <c r="S241" i="30"/>
  <c r="R241" i="30"/>
  <c r="Q241" i="30"/>
  <c r="R240" i="30"/>
  <c r="S240" i="30"/>
  <c r="R239" i="30"/>
  <c r="S239" i="30"/>
  <c r="S238" i="30"/>
  <c r="R238" i="30"/>
  <c r="S237" i="30"/>
  <c r="R237" i="30"/>
  <c r="R236" i="30"/>
  <c r="S236" i="30"/>
  <c r="R235" i="30"/>
  <c r="S235" i="30"/>
  <c r="S234" i="30"/>
  <c r="R234" i="30"/>
  <c r="S233" i="30"/>
  <c r="R233" i="30"/>
  <c r="R232" i="30"/>
  <c r="S232" i="30"/>
  <c r="R231" i="30"/>
  <c r="S231" i="30"/>
  <c r="W230" i="30"/>
  <c r="R230" i="30" s="1"/>
  <c r="S230" i="30"/>
  <c r="Q230" i="30"/>
  <c r="S229" i="30"/>
  <c r="R229" i="30"/>
  <c r="S228" i="30"/>
  <c r="R228" i="30"/>
  <c r="R227" i="30"/>
  <c r="S227" i="30"/>
  <c r="R226" i="30"/>
  <c r="S226" i="30"/>
  <c r="T108" i="34" l="1"/>
  <c r="U108" i="34"/>
  <c r="L108" i="34"/>
  <c r="S108" i="34" s="1"/>
  <c r="L107" i="34"/>
  <c r="S107" i="34" s="1"/>
  <c r="L106" i="34"/>
  <c r="S106" i="34" s="1"/>
  <c r="L105" i="34"/>
  <c r="S105" i="34" s="1"/>
  <c r="L60" i="34"/>
  <c r="U59" i="34"/>
  <c r="T59" i="34"/>
  <c r="L59" i="34"/>
  <c r="K59" i="34"/>
  <c r="L58" i="34"/>
  <c r="U57" i="34"/>
  <c r="T57" i="34"/>
  <c r="L57" i="34"/>
  <c r="K57" i="34"/>
  <c r="L56" i="34"/>
  <c r="T55" i="34"/>
  <c r="U55" i="34"/>
  <c r="L55" i="34"/>
  <c r="K55" i="34"/>
  <c r="L54" i="34"/>
  <c r="T53" i="34"/>
  <c r="U53" i="34"/>
  <c r="L53" i="34"/>
  <c r="K53" i="34"/>
  <c r="M57" i="34" l="1"/>
  <c r="S57" i="34" s="1"/>
  <c r="M55" i="34"/>
  <c r="S55" i="34" s="1"/>
  <c r="M53" i="34"/>
  <c r="S53" i="34" s="1"/>
  <c r="M59" i="34"/>
  <c r="S59" i="34" s="1"/>
  <c r="Z26" i="37"/>
  <c r="L26" i="37"/>
  <c r="Z25" i="37"/>
  <c r="U25" i="37" s="1"/>
  <c r="V25" i="37"/>
  <c r="L25" i="37"/>
  <c r="K25" i="37"/>
  <c r="M25" i="37" l="1"/>
  <c r="T25" i="37" s="1"/>
  <c r="J32" i="38" l="1"/>
  <c r="J31" i="38"/>
  <c r="J30" i="38"/>
  <c r="J29" i="38"/>
  <c r="J28" i="38"/>
  <c r="J27" i="38"/>
  <c r="J26" i="38"/>
  <c r="J25" i="38"/>
  <c r="J24" i="38"/>
  <c r="J22" i="38"/>
  <c r="J21" i="38"/>
  <c r="J20" i="38"/>
  <c r="J19" i="38"/>
  <c r="J18" i="38"/>
  <c r="J17" i="38"/>
  <c r="J16" i="38"/>
  <c r="J15" i="38"/>
  <c r="J14" i="38"/>
  <c r="J12" i="38"/>
  <c r="J5" i="38"/>
  <c r="J6" i="38"/>
  <c r="J7" i="38"/>
  <c r="J8" i="38"/>
  <c r="J9" i="38"/>
  <c r="J10" i="38"/>
  <c r="J11" i="38"/>
  <c r="J4" i="38"/>
  <c r="W144" i="30" l="1"/>
  <c r="W143" i="30"/>
  <c r="W142" i="30"/>
  <c r="W141" i="30"/>
  <c r="W140" i="30"/>
  <c r="W139" i="30"/>
  <c r="W138" i="30"/>
  <c r="W137" i="30"/>
  <c r="W136" i="30"/>
  <c r="W135" i="30"/>
  <c r="W172" i="30"/>
  <c r="W171" i="30"/>
  <c r="W424" i="30"/>
  <c r="W423" i="30"/>
  <c r="W422" i="30"/>
  <c r="W421" i="30"/>
  <c r="Y23" i="36" l="1"/>
  <c r="Y22" i="36"/>
  <c r="AB21" i="36"/>
  <c r="U21" i="36" s="1"/>
  <c r="Y21" i="36"/>
  <c r="K21" i="36"/>
  <c r="Y20" i="36"/>
  <c r="Y19" i="36"/>
  <c r="AB18" i="36"/>
  <c r="U18" i="36" s="1"/>
  <c r="Y18" i="36"/>
  <c r="K18" i="36"/>
  <c r="Z21" i="36" l="1"/>
  <c r="T21" i="36" s="1"/>
  <c r="Z18" i="36"/>
  <c r="T18" i="36" s="1"/>
  <c r="Y10" i="36"/>
  <c r="Y9" i="36"/>
  <c r="AB8" i="36"/>
  <c r="U8" i="36" s="1"/>
  <c r="Y8" i="36"/>
  <c r="K8" i="36"/>
  <c r="Z8" i="36" l="1"/>
  <c r="T8" i="36" s="1"/>
  <c r="W192" i="30" l="1"/>
  <c r="R192" i="30" s="1"/>
  <c r="S192" i="30"/>
  <c r="J192" i="30"/>
  <c r="Q192" i="30" s="1"/>
  <c r="W191" i="30"/>
  <c r="R191" i="30" s="1"/>
  <c r="S191" i="30"/>
  <c r="J191" i="30"/>
  <c r="Q191" i="30" s="1"/>
  <c r="W190" i="30"/>
  <c r="R190" i="30" s="1"/>
  <c r="S190" i="30"/>
  <c r="J190" i="30"/>
  <c r="Q190" i="30" s="1"/>
  <c r="W189" i="30"/>
  <c r="R189" i="30" s="1"/>
  <c r="S189" i="30"/>
  <c r="J189" i="30"/>
  <c r="Q189" i="30" s="1"/>
  <c r="W188" i="30"/>
  <c r="R188" i="30" s="1"/>
  <c r="S188" i="30"/>
  <c r="J188" i="30"/>
  <c r="Q188" i="30" s="1"/>
  <c r="Y60" i="35" l="1"/>
  <c r="AB59" i="35"/>
  <c r="U59" i="35" s="1"/>
  <c r="Y59" i="35"/>
  <c r="K59" i="35"/>
  <c r="Y58" i="35"/>
  <c r="AB57" i="35"/>
  <c r="U57" i="35" s="1"/>
  <c r="Y57" i="35"/>
  <c r="K57" i="35"/>
  <c r="Z59" i="35" l="1"/>
  <c r="T59" i="35" s="1"/>
  <c r="Z57" i="35"/>
  <c r="T57" i="35" s="1"/>
  <c r="R424" i="30" l="1"/>
  <c r="S424" i="30"/>
  <c r="J424" i="30"/>
  <c r="Q424" i="30" s="1"/>
  <c r="R423" i="30"/>
  <c r="S423" i="30"/>
  <c r="J423" i="30"/>
  <c r="Q423" i="30" s="1"/>
  <c r="R422" i="30"/>
  <c r="S422" i="30"/>
  <c r="J422" i="30"/>
  <c r="Q422" i="30" s="1"/>
  <c r="R421" i="30"/>
  <c r="S421" i="30"/>
  <c r="J421" i="30"/>
  <c r="Q421" i="30" s="1"/>
  <c r="R172" i="30" l="1"/>
  <c r="S172" i="30"/>
  <c r="J172" i="30"/>
  <c r="Q172" i="30" s="1"/>
  <c r="R171" i="30"/>
  <c r="S171" i="30"/>
  <c r="J171" i="30"/>
  <c r="Q171" i="30" s="1"/>
  <c r="R144" i="30" l="1"/>
  <c r="S144" i="30"/>
  <c r="J144" i="30"/>
  <c r="Q144" i="30" s="1"/>
  <c r="R143" i="30"/>
  <c r="S143" i="30"/>
  <c r="J143" i="30"/>
  <c r="Q143" i="30" s="1"/>
  <c r="R142" i="30"/>
  <c r="S142" i="30"/>
  <c r="J142" i="30"/>
  <c r="Q142" i="30" s="1"/>
  <c r="R141" i="30"/>
  <c r="S141" i="30"/>
  <c r="J141" i="30"/>
  <c r="Q141" i="30" s="1"/>
  <c r="R140" i="30"/>
  <c r="S140" i="30"/>
  <c r="J140" i="30"/>
  <c r="Q140" i="30" s="1"/>
  <c r="R139" i="30"/>
  <c r="S139" i="30"/>
  <c r="J139" i="30"/>
  <c r="Q139" i="30" s="1"/>
  <c r="R138" i="30"/>
  <c r="S138" i="30"/>
  <c r="J138" i="30"/>
  <c r="Q138" i="30" s="1"/>
  <c r="R137" i="30"/>
  <c r="S137" i="30"/>
  <c r="J137" i="30"/>
  <c r="Q137" i="30" s="1"/>
  <c r="R136" i="30"/>
  <c r="S136" i="30"/>
  <c r="J136" i="30"/>
  <c r="Q136" i="30" s="1"/>
  <c r="R135" i="30"/>
  <c r="S135" i="30"/>
  <c r="J135" i="30"/>
  <c r="Q135" i="30" s="1"/>
  <c r="W134" i="30"/>
  <c r="R134" i="30" s="1"/>
  <c r="S134" i="30"/>
  <c r="Q134" i="30"/>
  <c r="Y37" i="34" l="1"/>
  <c r="L37" i="34"/>
  <c r="Y36" i="34"/>
  <c r="U36" i="34"/>
  <c r="L36" i="34"/>
  <c r="K36" i="34"/>
  <c r="M36" i="34" l="1"/>
  <c r="S36" i="34" s="1"/>
  <c r="T36" i="34"/>
  <c r="Y130" i="34" l="1"/>
  <c r="L130" i="34"/>
  <c r="Y129" i="34"/>
  <c r="U129" i="34"/>
  <c r="L129" i="34"/>
  <c r="K129" i="34"/>
  <c r="M129" i="34" l="1"/>
  <c r="S129" i="34" s="1"/>
  <c r="T129" i="34"/>
  <c r="Y126" i="34"/>
  <c r="L126" i="34"/>
  <c r="Y125" i="34"/>
  <c r="U125" i="34"/>
  <c r="L125" i="34"/>
  <c r="K125" i="34"/>
  <c r="Y124" i="34"/>
  <c r="L124" i="34"/>
  <c r="Y123" i="34"/>
  <c r="U123" i="34"/>
  <c r="L123" i="34"/>
  <c r="K123" i="34"/>
  <c r="Y122" i="34"/>
  <c r="L122" i="34"/>
  <c r="Y121" i="34"/>
  <c r="U121" i="34"/>
  <c r="L121" i="34"/>
  <c r="K121" i="34"/>
  <c r="Y134" i="34"/>
  <c r="T134" i="34" s="1"/>
  <c r="U134" i="34"/>
  <c r="L134" i="34"/>
  <c r="S134" i="34" s="1"/>
  <c r="Y132" i="34"/>
  <c r="T132" i="34" s="1"/>
  <c r="U132" i="34"/>
  <c r="L132" i="34"/>
  <c r="S132" i="34" s="1"/>
  <c r="M121" i="34" l="1"/>
  <c r="S121" i="34" s="1"/>
  <c r="T121" i="34"/>
  <c r="T125" i="34"/>
  <c r="M125" i="34"/>
  <c r="S125" i="34" s="1"/>
  <c r="M123" i="34"/>
  <c r="S123" i="34" s="1"/>
  <c r="T123" i="34"/>
  <c r="Y34" i="34"/>
  <c r="L34" i="34"/>
  <c r="Y33" i="34"/>
  <c r="U33" i="34"/>
  <c r="L33" i="34"/>
  <c r="K33" i="34"/>
  <c r="Y32" i="34"/>
  <c r="L32" i="34"/>
  <c r="Y31" i="34"/>
  <c r="U31" i="34"/>
  <c r="L31" i="34"/>
  <c r="K31" i="34"/>
  <c r="Y30" i="34"/>
  <c r="L30" i="34"/>
  <c r="Y29" i="34"/>
  <c r="U29" i="34"/>
  <c r="L29" i="34"/>
  <c r="K29" i="34"/>
  <c r="Y28" i="34"/>
  <c r="L28" i="34"/>
  <c r="Y27" i="34"/>
  <c r="U27" i="34"/>
  <c r="L27" i="34"/>
  <c r="K27" i="34"/>
  <c r="Y24" i="34"/>
  <c r="L24" i="34"/>
  <c r="Y23" i="34"/>
  <c r="U23" i="34"/>
  <c r="L23" i="34"/>
  <c r="K23" i="34"/>
  <c r="Y26" i="34"/>
  <c r="L26" i="34"/>
  <c r="Y25" i="34"/>
  <c r="U25" i="34"/>
  <c r="L25" i="34"/>
  <c r="K25" i="34"/>
  <c r="Y22" i="34"/>
  <c r="L22" i="34"/>
  <c r="Y21" i="34"/>
  <c r="U21" i="34"/>
  <c r="L21" i="34"/>
  <c r="K21" i="34"/>
  <c r="T31" i="34" l="1"/>
  <c r="M31" i="34"/>
  <c r="S31" i="34" s="1"/>
  <c r="M33" i="34"/>
  <c r="S33" i="34" s="1"/>
  <c r="T33" i="34"/>
  <c r="T27" i="34"/>
  <c r="M27" i="34"/>
  <c r="S27" i="34" s="1"/>
  <c r="M29" i="34"/>
  <c r="S29" i="34" s="1"/>
  <c r="T29" i="34"/>
  <c r="M23" i="34"/>
  <c r="S23" i="34" s="1"/>
  <c r="T21" i="34"/>
  <c r="M25" i="34"/>
  <c r="S25" i="34" s="1"/>
  <c r="T23" i="34"/>
  <c r="M21" i="34"/>
  <c r="S21" i="34" s="1"/>
  <c r="T25" i="34"/>
  <c r="X19" i="14"/>
  <c r="S19" i="14" s="1"/>
  <c r="T19" i="14"/>
  <c r="X20" i="14"/>
  <c r="S20" i="14" s="1"/>
  <c r="T20" i="14"/>
  <c r="Y75" i="13" l="1"/>
  <c r="Y76" i="13"/>
  <c r="Y72" i="13"/>
  <c r="Y73" i="13"/>
  <c r="Y74" i="13"/>
  <c r="W432" i="30"/>
  <c r="W410" i="30"/>
  <c r="R410" i="30" s="1"/>
  <c r="S410" i="30"/>
  <c r="J410" i="30"/>
  <c r="Q410" i="30" s="1"/>
  <c r="W409" i="30"/>
  <c r="R409" i="30" s="1"/>
  <c r="S409" i="30"/>
  <c r="J409" i="30"/>
  <c r="Q409" i="30" s="1"/>
  <c r="W412" i="30"/>
  <c r="R412" i="30" s="1"/>
  <c r="S412" i="30"/>
  <c r="J412" i="30"/>
  <c r="Q412" i="30" s="1"/>
  <c r="W395" i="30"/>
  <c r="W380" i="30"/>
  <c r="W388" i="30" l="1"/>
  <c r="R388" i="30" s="1"/>
  <c r="S388" i="30"/>
  <c r="J388" i="30"/>
  <c r="Q388" i="30" s="1"/>
  <c r="U76" i="13" l="1"/>
  <c r="W407" i="30"/>
  <c r="W406" i="30"/>
  <c r="W405" i="30"/>
  <c r="W394" i="30"/>
  <c r="W392" i="30"/>
  <c r="W387" i="30"/>
  <c r="W390" i="30"/>
  <c r="W385" i="30"/>
  <c r="W384" i="30"/>
  <c r="W383" i="30"/>
  <c r="W382" i="30"/>
  <c r="W381" i="30"/>
  <c r="W404" i="30"/>
  <c r="W403" i="30"/>
  <c r="S377" i="30"/>
  <c r="W378" i="30"/>
  <c r="W377" i="30"/>
  <c r="R377" i="30" s="1"/>
  <c r="W375" i="30"/>
  <c r="W374" i="30"/>
  <c r="W373" i="30"/>
  <c r="W372" i="30"/>
  <c r="W371" i="30"/>
  <c r="W369" i="30"/>
  <c r="W367" i="30"/>
  <c r="S368" i="30"/>
  <c r="U64" i="35"/>
  <c r="T64" i="35"/>
  <c r="U65" i="35"/>
  <c r="Y65" i="35"/>
  <c r="T65" i="35" s="1"/>
  <c r="U28" i="35"/>
  <c r="Y28" i="35"/>
  <c r="T28" i="35" s="1"/>
  <c r="W352" i="30" l="1"/>
  <c r="R352" i="30" s="1"/>
  <c r="W353" i="30"/>
  <c r="W354" i="30"/>
  <c r="R354" i="30" s="1"/>
  <c r="W355" i="30"/>
  <c r="R355" i="30" s="1"/>
  <c r="S355" i="30"/>
  <c r="S352" i="30"/>
  <c r="R353" i="30"/>
  <c r="S353" i="30"/>
  <c r="S354" i="30"/>
  <c r="T76" i="13" l="1"/>
  <c r="U75" i="13" l="1"/>
  <c r="T75" i="13"/>
  <c r="Y24" i="13"/>
  <c r="T24" i="13" s="1"/>
  <c r="U24" i="13"/>
  <c r="Y23" i="13"/>
  <c r="T23" i="13" s="1"/>
  <c r="U23" i="13"/>
  <c r="Y20" i="13" l="1"/>
  <c r="T20" i="13" s="1"/>
  <c r="U20" i="13"/>
  <c r="Y27" i="13"/>
  <c r="T27" i="13" s="1"/>
  <c r="U27" i="13"/>
  <c r="Y26" i="13"/>
  <c r="T26" i="13" s="1"/>
  <c r="U26" i="13"/>
  <c r="Y21" i="13"/>
  <c r="T21" i="13" s="1"/>
  <c r="U21" i="13"/>
  <c r="Y19" i="13"/>
  <c r="T19" i="13" s="1"/>
  <c r="U19" i="13"/>
  <c r="Y212" i="11"/>
  <c r="Y211" i="11"/>
  <c r="Y210" i="11"/>
  <c r="Y209" i="11"/>
  <c r="Y208" i="11"/>
  <c r="Y207" i="11"/>
  <c r="Y206" i="11"/>
  <c r="Y205" i="11"/>
  <c r="Y204" i="11"/>
  <c r="Y201" i="11"/>
  <c r="Y200" i="11"/>
  <c r="Y199" i="11"/>
  <c r="Y198" i="11"/>
  <c r="Y197" i="11"/>
  <c r="Y196" i="11"/>
  <c r="Y195" i="11"/>
  <c r="Y194" i="11"/>
  <c r="Y193" i="11"/>
  <c r="Y33" i="11" l="1"/>
  <c r="Y32" i="11"/>
  <c r="Y31" i="11"/>
  <c r="Y30" i="11"/>
  <c r="Y29" i="11"/>
  <c r="Y28" i="11"/>
  <c r="Y27" i="11"/>
  <c r="Y26" i="11"/>
  <c r="Y25" i="11"/>
  <c r="Y24" i="11"/>
  <c r="Y23" i="11"/>
  <c r="Y22" i="11"/>
  <c r="T72" i="13"/>
  <c r="U72" i="13"/>
  <c r="Y71" i="13"/>
  <c r="T71" i="13" s="1"/>
  <c r="U71" i="13"/>
  <c r="Y70" i="13"/>
  <c r="U70" i="13"/>
  <c r="T70" i="13"/>
  <c r="Y69" i="13"/>
  <c r="T69" i="13" s="1"/>
  <c r="U69" i="13"/>
  <c r="Y68" i="13"/>
  <c r="T68" i="13" s="1"/>
  <c r="U68" i="13"/>
  <c r="Y67" i="13"/>
  <c r="T67" i="13" s="1"/>
  <c r="U67" i="13"/>
  <c r="Y66" i="13"/>
  <c r="T66" i="13" s="1"/>
  <c r="U66" i="13"/>
  <c r="Y65" i="13"/>
  <c r="T65" i="13" s="1"/>
  <c r="U65" i="13"/>
  <c r="Y64" i="13"/>
  <c r="T64" i="13" s="1"/>
  <c r="U64" i="13"/>
  <c r="Y63" i="13"/>
  <c r="T63" i="13" s="1"/>
  <c r="U63" i="13"/>
  <c r="Y62" i="13"/>
  <c r="T62" i="13" s="1"/>
  <c r="U62" i="13"/>
  <c r="Y61" i="13"/>
  <c r="T61" i="13" s="1"/>
  <c r="U61" i="13"/>
  <c r="Y60" i="13"/>
  <c r="T60" i="13" s="1"/>
  <c r="U60" i="13"/>
  <c r="R432" i="30" l="1"/>
  <c r="S432" i="30"/>
  <c r="Z48" i="37" l="1"/>
  <c r="Z47" i="37"/>
  <c r="Z46" i="37"/>
  <c r="Z45" i="37"/>
  <c r="Z34" i="37"/>
  <c r="Z33" i="37"/>
  <c r="Z32" i="37"/>
  <c r="Z31" i="37"/>
  <c r="Z30" i="37"/>
  <c r="Z29" i="37"/>
  <c r="Z43" i="37"/>
  <c r="Z42" i="37"/>
  <c r="Z41" i="37"/>
  <c r="Z40" i="37"/>
  <c r="Z39" i="37"/>
  <c r="Z38" i="37"/>
  <c r="Z36" i="37"/>
  <c r="Z37" i="37"/>
  <c r="L39" i="37" l="1"/>
  <c r="V38" i="37"/>
  <c r="U38" i="37"/>
  <c r="L38" i="37"/>
  <c r="K38" i="37"/>
  <c r="L37" i="37"/>
  <c r="V36" i="37"/>
  <c r="U36" i="37"/>
  <c r="L36" i="37"/>
  <c r="K36" i="37"/>
  <c r="M38" i="37" l="1"/>
  <c r="T38" i="37" s="1"/>
  <c r="M36" i="37"/>
  <c r="T36" i="37" s="1"/>
  <c r="Y44" i="35" l="1"/>
  <c r="Y42" i="35"/>
  <c r="Y33" i="35"/>
  <c r="Y31" i="35"/>
  <c r="Y17" i="35"/>
  <c r="L48" i="37" l="1"/>
  <c r="L47" i="37"/>
  <c r="L46" i="37"/>
  <c r="L45" i="37"/>
  <c r="L43" i="37"/>
  <c r="L42" i="37"/>
  <c r="L41" i="37"/>
  <c r="L40" i="37"/>
  <c r="L34" i="37"/>
  <c r="L33" i="37"/>
  <c r="L32" i="37"/>
  <c r="L31" i="37"/>
  <c r="L30" i="37"/>
  <c r="L29" i="37"/>
  <c r="D10" i="23"/>
  <c r="D14" i="23"/>
  <c r="D18" i="23"/>
  <c r="D20" i="23"/>
  <c r="B18" i="23"/>
  <c r="J76" i="13" s="1"/>
  <c r="S76" i="13" s="1"/>
  <c r="B14" i="23"/>
  <c r="L56" i="12" l="1"/>
  <c r="S56" i="12" s="1"/>
  <c r="L54" i="12"/>
  <c r="S54" i="12" s="1"/>
  <c r="L60" i="12"/>
  <c r="S60" i="12" s="1"/>
  <c r="L57" i="12"/>
  <c r="S57" i="12" s="1"/>
  <c r="L55" i="12"/>
  <c r="S55" i="12" s="1"/>
  <c r="L61" i="12"/>
  <c r="S61" i="12" s="1"/>
  <c r="L59" i="12"/>
  <c r="S59" i="12" s="1"/>
  <c r="L52" i="12"/>
  <c r="S52" i="12" s="1"/>
  <c r="L64" i="12"/>
  <c r="S64" i="12" s="1"/>
  <c r="L18" i="12"/>
  <c r="S18" i="12" s="1"/>
  <c r="L14" i="12"/>
  <c r="S14" i="12" s="1"/>
  <c r="L10" i="12"/>
  <c r="S10" i="12" s="1"/>
  <c r="L13" i="12"/>
  <c r="S13" i="12" s="1"/>
  <c r="L16" i="12"/>
  <c r="S16" i="12" s="1"/>
  <c r="L12" i="12"/>
  <c r="S12" i="12" s="1"/>
  <c r="L8" i="12"/>
  <c r="S8" i="12" s="1"/>
  <c r="L19" i="12"/>
  <c r="S19" i="12" s="1"/>
  <c r="L15" i="12"/>
  <c r="S15" i="12" s="1"/>
  <c r="L11" i="12"/>
  <c r="S11" i="12" s="1"/>
  <c r="L17" i="12"/>
  <c r="S17" i="12" s="1"/>
  <c r="L9" i="12"/>
  <c r="S9" i="12" s="1"/>
  <c r="L91" i="12"/>
  <c r="S91" i="12" s="1"/>
  <c r="L87" i="12"/>
  <c r="S87" i="12" s="1"/>
  <c r="L89" i="12"/>
  <c r="S89" i="12" s="1"/>
  <c r="L77" i="12"/>
  <c r="S77" i="12" s="1"/>
  <c r="L79" i="12"/>
  <c r="L81" i="12"/>
  <c r="L97" i="12"/>
  <c r="S97" i="12" s="1"/>
  <c r="L92" i="12"/>
  <c r="S92" i="12" s="1"/>
  <c r="L94" i="12"/>
  <c r="S94" i="12" s="1"/>
  <c r="L84" i="12"/>
  <c r="L86" i="12"/>
  <c r="S86" i="12" s="1"/>
  <c r="L88" i="12"/>
  <c r="S88" i="12" s="1"/>
  <c r="L78" i="12"/>
  <c r="L80" i="12"/>
  <c r="L98" i="12"/>
  <c r="S98" i="12" s="1"/>
  <c r="L72" i="12"/>
  <c r="L76" i="12"/>
  <c r="S76" i="12" s="1"/>
  <c r="L95" i="12"/>
  <c r="S95" i="12" s="1"/>
  <c r="L73" i="12"/>
  <c r="L75" i="12"/>
  <c r="L96" i="12"/>
  <c r="S96" i="12" s="1"/>
  <c r="L90" i="12"/>
  <c r="S90" i="12" s="1"/>
  <c r="L82" i="12"/>
  <c r="L74" i="12"/>
  <c r="L93" i="12"/>
  <c r="S93" i="12" s="1"/>
  <c r="L83" i="12"/>
  <c r="J161" i="11"/>
  <c r="J146" i="11"/>
  <c r="S146" i="11" s="1"/>
  <c r="J142" i="11"/>
  <c r="S142" i="11" s="1"/>
  <c r="J138" i="11"/>
  <c r="S138" i="11" s="1"/>
  <c r="J132" i="11"/>
  <c r="S132" i="11" s="1"/>
  <c r="J128" i="11"/>
  <c r="S128" i="11" s="1"/>
  <c r="J124" i="11"/>
  <c r="S124" i="11" s="1"/>
  <c r="J40" i="11"/>
  <c r="S40" i="11" s="1"/>
  <c r="J145" i="11"/>
  <c r="S145" i="11" s="1"/>
  <c r="J141" i="11"/>
  <c r="S141" i="11" s="1"/>
  <c r="J137" i="11"/>
  <c r="S137" i="11" s="1"/>
  <c r="J131" i="11"/>
  <c r="S131" i="11" s="1"/>
  <c r="J127" i="11"/>
  <c r="S127" i="11" s="1"/>
  <c r="J123" i="11"/>
  <c r="S123" i="11" s="1"/>
  <c r="J148" i="11"/>
  <c r="S148" i="11" s="1"/>
  <c r="J144" i="11"/>
  <c r="S144" i="11" s="1"/>
  <c r="J140" i="11"/>
  <c r="S140" i="11" s="1"/>
  <c r="J134" i="11"/>
  <c r="S134" i="11" s="1"/>
  <c r="J130" i="11"/>
  <c r="S130" i="11" s="1"/>
  <c r="J126" i="11"/>
  <c r="S126" i="11" s="1"/>
  <c r="J159" i="11"/>
  <c r="J147" i="11"/>
  <c r="S147" i="11" s="1"/>
  <c r="J143" i="11"/>
  <c r="S143" i="11" s="1"/>
  <c r="J139" i="11"/>
  <c r="S139" i="11" s="1"/>
  <c r="J133" i="11"/>
  <c r="S133" i="11" s="1"/>
  <c r="J129" i="11"/>
  <c r="S129" i="11" s="1"/>
  <c r="J125" i="11"/>
  <c r="S125" i="11" s="1"/>
  <c r="J160" i="11"/>
  <c r="J156" i="11"/>
  <c r="S156" i="11" s="1"/>
  <c r="L69" i="12"/>
  <c r="S69" i="12" s="1"/>
  <c r="L65" i="12"/>
  <c r="S65" i="12" s="1"/>
  <c r="L48" i="12"/>
  <c r="S48" i="12" s="1"/>
  <c r="L44" i="12"/>
  <c r="S44" i="12" s="1"/>
  <c r="L39" i="12"/>
  <c r="S39" i="12" s="1"/>
  <c r="L34" i="12"/>
  <c r="S34" i="12" s="1"/>
  <c r="L25" i="12"/>
  <c r="S25" i="12" s="1"/>
  <c r="L29" i="12"/>
  <c r="S29" i="12" s="1"/>
  <c r="L21" i="12"/>
  <c r="S21" i="12" s="1"/>
  <c r="L68" i="12"/>
  <c r="S68" i="12" s="1"/>
  <c r="L63" i="12"/>
  <c r="S63" i="12" s="1"/>
  <c r="L47" i="12"/>
  <c r="S47" i="12" s="1"/>
  <c r="L42" i="12"/>
  <c r="S42" i="12" s="1"/>
  <c r="L37" i="12"/>
  <c r="S37" i="12" s="1"/>
  <c r="L22" i="12"/>
  <c r="S22" i="12" s="1"/>
  <c r="L26" i="12"/>
  <c r="S26" i="12" s="1"/>
  <c r="L30" i="12"/>
  <c r="S30" i="12" s="1"/>
  <c r="L67" i="12"/>
  <c r="S67" i="12" s="1"/>
  <c r="L50" i="12"/>
  <c r="S50" i="12" s="1"/>
  <c r="L46" i="12"/>
  <c r="S46" i="12" s="1"/>
  <c r="L41" i="12"/>
  <c r="S41" i="12" s="1"/>
  <c r="L36" i="12"/>
  <c r="S36" i="12" s="1"/>
  <c r="L23" i="12"/>
  <c r="S23" i="12" s="1"/>
  <c r="L27" i="12"/>
  <c r="S27" i="12" s="1"/>
  <c r="L31" i="12"/>
  <c r="S31" i="12" s="1"/>
  <c r="L66" i="12"/>
  <c r="S66" i="12" s="1"/>
  <c r="L49" i="12"/>
  <c r="S49" i="12" s="1"/>
  <c r="L45" i="12"/>
  <c r="S45" i="12" s="1"/>
  <c r="L40" i="12"/>
  <c r="S40" i="12" s="1"/>
  <c r="L35" i="12"/>
  <c r="S35" i="12" s="1"/>
  <c r="L24" i="12"/>
  <c r="S24" i="12" s="1"/>
  <c r="L28" i="12"/>
  <c r="S28" i="12" s="1"/>
  <c r="L32" i="12"/>
  <c r="S32" i="12" s="1"/>
  <c r="I29" i="21"/>
  <c r="Q29" i="21" s="1"/>
  <c r="I27" i="21"/>
  <c r="Q27" i="21" s="1"/>
  <c r="I22" i="21"/>
  <c r="Q22" i="21" s="1"/>
  <c r="I18" i="21"/>
  <c r="Q18" i="21" s="1"/>
  <c r="I14" i="21"/>
  <c r="Q14" i="21" s="1"/>
  <c r="I26" i="21"/>
  <c r="Q26" i="21" s="1"/>
  <c r="I21" i="21"/>
  <c r="Q21" i="21" s="1"/>
  <c r="I17" i="21"/>
  <c r="Q17" i="21" s="1"/>
  <c r="I9" i="21"/>
  <c r="I25" i="21"/>
  <c r="Q25" i="21" s="1"/>
  <c r="I20" i="21"/>
  <c r="Q20" i="21" s="1"/>
  <c r="I16" i="21"/>
  <c r="Q16" i="21" s="1"/>
  <c r="I24" i="21"/>
  <c r="Q24" i="21" s="1"/>
  <c r="I19" i="21"/>
  <c r="Q19" i="21" s="1"/>
  <c r="I15" i="21"/>
  <c r="Q15" i="21" s="1"/>
  <c r="L21" i="36"/>
  <c r="L18" i="36"/>
  <c r="L22" i="36"/>
  <c r="L19" i="36"/>
  <c r="L23" i="36"/>
  <c r="L20" i="36"/>
  <c r="L8" i="36"/>
  <c r="L9" i="36"/>
  <c r="L10" i="36"/>
  <c r="L58" i="35"/>
  <c r="L59" i="35"/>
  <c r="L60" i="35"/>
  <c r="L57" i="35"/>
  <c r="I20" i="14"/>
  <c r="R20" i="14" s="1"/>
  <c r="I19" i="14"/>
  <c r="R19" i="14" s="1"/>
  <c r="J354" i="30"/>
  <c r="Q354" i="30" s="1"/>
  <c r="J355" i="30"/>
  <c r="Q355" i="30" s="1"/>
  <c r="J24" i="13"/>
  <c r="S24" i="13" s="1"/>
  <c r="J23" i="13"/>
  <c r="S23" i="13" s="1"/>
  <c r="J20" i="13"/>
  <c r="S20" i="13" s="1"/>
  <c r="J26" i="13"/>
  <c r="S26" i="13" s="1"/>
  <c r="J27" i="13"/>
  <c r="S27" i="13" s="1"/>
  <c r="J21" i="13"/>
  <c r="S21" i="13" s="1"/>
  <c r="J19" i="13"/>
  <c r="S19" i="13" s="1"/>
  <c r="J75" i="13"/>
  <c r="S75" i="13" s="1"/>
  <c r="J62" i="13"/>
  <c r="S62" i="13" s="1"/>
  <c r="J64" i="13"/>
  <c r="S64" i="13" s="1"/>
  <c r="J66" i="13"/>
  <c r="S66" i="13" s="1"/>
  <c r="J68" i="13"/>
  <c r="S68" i="13" s="1"/>
  <c r="J70" i="13"/>
  <c r="S70" i="13" s="1"/>
  <c r="J72" i="13"/>
  <c r="S72" i="13" s="1"/>
  <c r="J61" i="13"/>
  <c r="S61" i="13" s="1"/>
  <c r="J63" i="13"/>
  <c r="S63" i="13" s="1"/>
  <c r="J65" i="13"/>
  <c r="S65" i="13" s="1"/>
  <c r="J67" i="13"/>
  <c r="S67" i="13" s="1"/>
  <c r="J69" i="13"/>
  <c r="S69" i="13" s="1"/>
  <c r="J71" i="13"/>
  <c r="S71" i="13" s="1"/>
  <c r="J60" i="13"/>
  <c r="S60" i="13" s="1"/>
  <c r="J432" i="30"/>
  <c r="Q432" i="30" s="1"/>
  <c r="J221" i="11"/>
  <c r="J420" i="30"/>
  <c r="L65" i="35"/>
  <c r="M65" i="35" s="1"/>
  <c r="S65" i="35" s="1"/>
  <c r="L64" i="35"/>
  <c r="M64" i="35" s="1"/>
  <c r="S64" i="35" s="1"/>
  <c r="J380" i="30"/>
  <c r="J74" i="13"/>
  <c r="J116" i="30"/>
  <c r="J118" i="30"/>
  <c r="J120" i="30"/>
  <c r="J350" i="30"/>
  <c r="J352" i="30"/>
  <c r="Q352" i="30" s="1"/>
  <c r="J357" i="30"/>
  <c r="J359" i="30"/>
  <c r="J362" i="30"/>
  <c r="J364" i="30"/>
  <c r="J365" i="30"/>
  <c r="J367" i="30"/>
  <c r="J369" i="30"/>
  <c r="J372" i="30"/>
  <c r="J374" i="30"/>
  <c r="J377" i="30"/>
  <c r="J404" i="30"/>
  <c r="J381" i="30"/>
  <c r="J383" i="30"/>
  <c r="J385" i="30"/>
  <c r="J390" i="30"/>
  <c r="J394" i="30"/>
  <c r="J405" i="30"/>
  <c r="J407" i="30"/>
  <c r="J415" i="30"/>
  <c r="J417" i="30"/>
  <c r="J419" i="30"/>
  <c r="J158" i="11"/>
  <c r="S158" i="11" s="1"/>
  <c r="J162" i="11"/>
  <c r="S162" i="11" s="1"/>
  <c r="J163" i="11"/>
  <c r="S163" i="11" s="1"/>
  <c r="J165" i="11"/>
  <c r="S165" i="11" s="1"/>
  <c r="J218" i="11"/>
  <c r="J220" i="11"/>
  <c r="J222" i="11"/>
  <c r="J115" i="30"/>
  <c r="J117" i="30"/>
  <c r="J119" i="30"/>
  <c r="J351" i="30"/>
  <c r="J353" i="30"/>
  <c r="Q353" i="30" s="1"/>
  <c r="J358" i="30"/>
  <c r="J361" i="30"/>
  <c r="J368" i="30"/>
  <c r="Q368" i="30" s="1"/>
  <c r="J371" i="30"/>
  <c r="J373" i="30"/>
  <c r="J375" i="30"/>
  <c r="J378" i="30"/>
  <c r="J403" i="30"/>
  <c r="J382" i="30"/>
  <c r="J384" i="30"/>
  <c r="J387" i="30"/>
  <c r="J392" i="30"/>
  <c r="J395" i="30"/>
  <c r="J406" i="30"/>
  <c r="J408" i="30"/>
  <c r="J416" i="30"/>
  <c r="J418" i="30"/>
  <c r="J155" i="11"/>
  <c r="S155" i="11" s="1"/>
  <c r="J157" i="11"/>
  <c r="S157" i="11" s="1"/>
  <c r="J164" i="11"/>
  <c r="S164" i="11" s="1"/>
  <c r="J219" i="11"/>
  <c r="M8" i="36" l="1"/>
  <c r="S8" i="36" s="1"/>
  <c r="M18" i="36"/>
  <c r="S18" i="36" s="1"/>
  <c r="M59" i="35"/>
  <c r="S59" i="35" s="1"/>
  <c r="M57" i="35"/>
  <c r="S57" i="35" s="1"/>
  <c r="M21" i="36"/>
  <c r="S21" i="36" s="1"/>
  <c r="S395" i="30"/>
  <c r="R395" i="30"/>
  <c r="Q395" i="30"/>
  <c r="Y58" i="13" l="1"/>
  <c r="J58" i="13"/>
  <c r="Y57" i="13"/>
  <c r="J57" i="13"/>
  <c r="Y56" i="13"/>
  <c r="J56" i="13"/>
  <c r="Y55" i="13"/>
  <c r="J55" i="13"/>
  <c r="Y54" i="13"/>
  <c r="J54" i="13"/>
  <c r="Y53" i="13"/>
  <c r="J53" i="13"/>
  <c r="Y52" i="13"/>
  <c r="J52" i="13"/>
  <c r="Y51" i="13"/>
  <c r="J51" i="13"/>
  <c r="Y17" i="13" l="1"/>
  <c r="T17" i="13" s="1"/>
  <c r="U17" i="13"/>
  <c r="J17" i="13"/>
  <c r="S17" i="13" s="1"/>
  <c r="Y16" i="13"/>
  <c r="T16" i="13" s="1"/>
  <c r="U16" i="13"/>
  <c r="J16" i="13"/>
  <c r="S16" i="13" s="1"/>
  <c r="Y41" i="36"/>
  <c r="L41" i="36"/>
  <c r="AB40" i="36"/>
  <c r="Y40" i="36"/>
  <c r="U40" i="36"/>
  <c r="L40" i="36"/>
  <c r="K40" i="36"/>
  <c r="Y39" i="36"/>
  <c r="L39" i="36"/>
  <c r="AB38" i="36"/>
  <c r="U38" i="36" s="1"/>
  <c r="Y38" i="36"/>
  <c r="L38" i="36"/>
  <c r="K38" i="36"/>
  <c r="Y37" i="36"/>
  <c r="L37" i="36"/>
  <c r="AB36" i="36"/>
  <c r="U36" i="36" s="1"/>
  <c r="Y36" i="36"/>
  <c r="L36" i="36"/>
  <c r="K36" i="36"/>
  <c r="Y35" i="36"/>
  <c r="L35" i="36"/>
  <c r="AB34" i="36"/>
  <c r="U34" i="36" s="1"/>
  <c r="Y34" i="36"/>
  <c r="L34" i="36"/>
  <c r="K34" i="36"/>
  <c r="Y33" i="36"/>
  <c r="L33" i="36"/>
  <c r="AB32" i="36"/>
  <c r="U32" i="36" s="1"/>
  <c r="Y32" i="36"/>
  <c r="L32" i="36"/>
  <c r="K32" i="36"/>
  <c r="Y26" i="36"/>
  <c r="L26" i="36"/>
  <c r="Y25" i="36"/>
  <c r="L25" i="36"/>
  <c r="AB24" i="36"/>
  <c r="U24" i="36" s="1"/>
  <c r="Y24" i="36"/>
  <c r="L24" i="36"/>
  <c r="K24" i="36"/>
  <c r="Y17" i="36"/>
  <c r="L17" i="36"/>
  <c r="Y16" i="36"/>
  <c r="L16" i="36"/>
  <c r="AB15" i="36"/>
  <c r="U15" i="36" s="1"/>
  <c r="Y15" i="36"/>
  <c r="L15" i="36"/>
  <c r="K15" i="36"/>
  <c r="Y14" i="36"/>
  <c r="L14" i="36"/>
  <c r="Y13" i="36"/>
  <c r="L13" i="36"/>
  <c r="AB12" i="36"/>
  <c r="U12" i="36" s="1"/>
  <c r="Y12" i="36"/>
  <c r="L12" i="36"/>
  <c r="K12" i="36"/>
  <c r="Z40" i="36" l="1"/>
  <c r="T40" i="36" s="1"/>
  <c r="Z12" i="36"/>
  <c r="T12" i="36" s="1"/>
  <c r="Z32" i="36"/>
  <c r="T32" i="36" s="1"/>
  <c r="Z36" i="36"/>
  <c r="T36" i="36" s="1"/>
  <c r="Z38" i="36"/>
  <c r="T38" i="36" s="1"/>
  <c r="M34" i="36"/>
  <c r="S34" i="36" s="1"/>
  <c r="M36" i="36"/>
  <c r="S36" i="36" s="1"/>
  <c r="M38" i="36"/>
  <c r="S38" i="36" s="1"/>
  <c r="M15" i="36"/>
  <c r="S15" i="36" s="1"/>
  <c r="M24" i="36"/>
  <c r="S24" i="36" s="1"/>
  <c r="M32" i="36"/>
  <c r="S32" i="36" s="1"/>
  <c r="Z34" i="36"/>
  <c r="T34" i="36" s="1"/>
  <c r="M40" i="36"/>
  <c r="S40" i="36" s="1"/>
  <c r="Z24" i="36"/>
  <c r="T24" i="36" s="1"/>
  <c r="M12" i="36"/>
  <c r="S12" i="36" s="1"/>
  <c r="Z15" i="36"/>
  <c r="T15" i="36" s="1"/>
  <c r="Y10" i="35" l="1"/>
  <c r="Y11" i="35"/>
  <c r="Y12" i="35"/>
  <c r="Y13" i="35"/>
  <c r="L13" i="35" l="1"/>
  <c r="L12" i="35"/>
  <c r="AB11" i="35"/>
  <c r="U11" i="35" s="1"/>
  <c r="Z11" i="35"/>
  <c r="T11" i="35" s="1"/>
  <c r="L11" i="35"/>
  <c r="K11" i="35"/>
  <c r="L10" i="35"/>
  <c r="Y9" i="35"/>
  <c r="L9" i="35"/>
  <c r="AB8" i="35"/>
  <c r="U8" i="35" s="1"/>
  <c r="Y8" i="35"/>
  <c r="L8" i="35"/>
  <c r="K8" i="35"/>
  <c r="L93" i="34"/>
  <c r="S93" i="34" s="1"/>
  <c r="L136" i="34"/>
  <c r="Z8" i="35" l="1"/>
  <c r="T8" i="35" s="1"/>
  <c r="M11" i="35"/>
  <c r="S11" i="35" s="1"/>
  <c r="M8" i="35"/>
  <c r="S8" i="35" s="1"/>
  <c r="Y90" i="34" l="1"/>
  <c r="L90" i="34"/>
  <c r="Y89" i="34"/>
  <c r="U89" i="34"/>
  <c r="L89" i="34"/>
  <c r="K89" i="34"/>
  <c r="Y88" i="34"/>
  <c r="L88" i="34"/>
  <c r="Y87" i="34"/>
  <c r="U87" i="34"/>
  <c r="L87" i="34"/>
  <c r="K87" i="34"/>
  <c r="Y41" i="34"/>
  <c r="L41" i="34"/>
  <c r="Y40" i="34"/>
  <c r="U40" i="34"/>
  <c r="L40" i="34"/>
  <c r="K40" i="34"/>
  <c r="Y39" i="34"/>
  <c r="L39" i="34"/>
  <c r="Y38" i="34"/>
  <c r="U38" i="34"/>
  <c r="L38" i="34"/>
  <c r="K38" i="34"/>
  <c r="L99" i="34"/>
  <c r="T89" i="34" l="1"/>
  <c r="M38" i="34"/>
  <c r="S38" i="34" s="1"/>
  <c r="M40" i="34"/>
  <c r="S40" i="34" s="1"/>
  <c r="M87" i="34"/>
  <c r="S87" i="34" s="1"/>
  <c r="M89" i="34"/>
  <c r="S89" i="34" s="1"/>
  <c r="T87" i="34"/>
  <c r="T40" i="34"/>
  <c r="T38" i="34"/>
  <c r="Y19" i="34"/>
  <c r="L19" i="34"/>
  <c r="Y18" i="34"/>
  <c r="U18" i="34"/>
  <c r="L18" i="34"/>
  <c r="K18" i="34"/>
  <c r="Y17" i="34"/>
  <c r="L17" i="34"/>
  <c r="Y16" i="34"/>
  <c r="U16" i="34"/>
  <c r="L16" i="34"/>
  <c r="K16" i="34"/>
  <c r="Y15" i="34"/>
  <c r="L15" i="34"/>
  <c r="Y14" i="34"/>
  <c r="U14" i="34"/>
  <c r="L14" i="34"/>
  <c r="K14" i="34"/>
  <c r="Y13" i="34"/>
  <c r="L13" i="34"/>
  <c r="Y12" i="34"/>
  <c r="U12" i="34"/>
  <c r="L12" i="34"/>
  <c r="K12" i="34"/>
  <c r="Y11" i="34"/>
  <c r="L11" i="34"/>
  <c r="Y10" i="34"/>
  <c r="U10" i="34"/>
  <c r="L10" i="34"/>
  <c r="K10" i="34"/>
  <c r="T12" i="34" l="1"/>
  <c r="M14" i="34"/>
  <c r="S14" i="34" s="1"/>
  <c r="T16" i="34"/>
  <c r="M12" i="34"/>
  <c r="S12" i="34" s="1"/>
  <c r="T14" i="34"/>
  <c r="M16" i="34"/>
  <c r="S16" i="34" s="1"/>
  <c r="T18" i="34"/>
  <c r="T10" i="34"/>
  <c r="M18" i="34"/>
  <c r="S18" i="34" s="1"/>
  <c r="M10" i="34"/>
  <c r="S10" i="34" s="1"/>
  <c r="S381" i="30" l="1"/>
  <c r="R381" i="30"/>
  <c r="Q381" i="30"/>
  <c r="J154" i="11" l="1"/>
  <c r="S154" i="11" s="1"/>
  <c r="K47" i="37"/>
  <c r="K45" i="37"/>
  <c r="K31" i="37"/>
  <c r="K33" i="37"/>
  <c r="K40" i="37"/>
  <c r="K42" i="37"/>
  <c r="K29" i="37"/>
  <c r="W362" i="30" l="1"/>
  <c r="S362" i="30"/>
  <c r="R362" i="30"/>
  <c r="Q362" i="30"/>
  <c r="W361" i="30"/>
  <c r="R361" i="30" s="1"/>
  <c r="S361" i="30"/>
  <c r="Q361" i="30"/>
  <c r="S387" i="30" l="1"/>
  <c r="S390" i="30"/>
  <c r="R387" i="30"/>
  <c r="R390" i="30"/>
  <c r="Q387" i="30"/>
  <c r="Q390" i="30"/>
  <c r="W201" i="30"/>
  <c r="R201" i="30" s="1"/>
  <c r="S201" i="30"/>
  <c r="J201" i="30"/>
  <c r="Q201" i="30" s="1"/>
  <c r="W200" i="30"/>
  <c r="R200" i="30" s="1"/>
  <c r="S200" i="30"/>
  <c r="J200" i="30"/>
  <c r="Q200" i="30" s="1"/>
  <c r="W199" i="30"/>
  <c r="R199" i="30" s="1"/>
  <c r="S199" i="30"/>
  <c r="J199" i="30"/>
  <c r="Q199" i="30" s="1"/>
  <c r="W198" i="30"/>
  <c r="R198" i="30" s="1"/>
  <c r="S198" i="30"/>
  <c r="J198" i="30"/>
  <c r="Q198" i="30" s="1"/>
  <c r="W197" i="30"/>
  <c r="R197" i="30" s="1"/>
  <c r="S197" i="30"/>
  <c r="J197" i="30"/>
  <c r="Q197" i="30" s="1"/>
  <c r="W196" i="30"/>
  <c r="R196" i="30" s="1"/>
  <c r="S196" i="30"/>
  <c r="J196" i="30"/>
  <c r="Q196" i="30" s="1"/>
  <c r="W195" i="30"/>
  <c r="R195" i="30" s="1"/>
  <c r="S195" i="30"/>
  <c r="J195" i="30"/>
  <c r="Q195" i="30" s="1"/>
  <c r="W194" i="30"/>
  <c r="R194" i="30" s="1"/>
  <c r="S194" i="30"/>
  <c r="J194" i="30"/>
  <c r="Q194" i="30" s="1"/>
  <c r="W35" i="30"/>
  <c r="R35" i="30" s="1"/>
  <c r="S35" i="30"/>
  <c r="J35" i="30"/>
  <c r="Q35" i="30" s="1"/>
  <c r="W34" i="30"/>
  <c r="R34" i="30" s="1"/>
  <c r="S34" i="30"/>
  <c r="J34" i="30"/>
  <c r="Q34" i="30" s="1"/>
  <c r="W33" i="30"/>
  <c r="R33" i="30" s="1"/>
  <c r="S33" i="30"/>
  <c r="J33" i="30"/>
  <c r="Q33" i="30" s="1"/>
  <c r="W32" i="30"/>
  <c r="R32" i="30" s="1"/>
  <c r="S32" i="30"/>
  <c r="J32" i="30"/>
  <c r="Q32" i="30" s="1"/>
  <c r="W31" i="30"/>
  <c r="R31" i="30" s="1"/>
  <c r="S31" i="30"/>
  <c r="J31" i="30"/>
  <c r="Q31" i="30" s="1"/>
  <c r="W30" i="30"/>
  <c r="R30" i="30" s="1"/>
  <c r="S30" i="30"/>
  <c r="J30" i="30"/>
  <c r="Q30" i="30" s="1"/>
  <c r="W29" i="30"/>
  <c r="R29" i="30" s="1"/>
  <c r="S29" i="30"/>
  <c r="J29" i="30"/>
  <c r="Q29" i="30" s="1"/>
  <c r="W28" i="30"/>
  <c r="R28" i="30" s="1"/>
  <c r="S28" i="30"/>
  <c r="J28" i="30"/>
  <c r="Q28" i="30" s="1"/>
  <c r="W27" i="30"/>
  <c r="R27" i="30" s="1"/>
  <c r="S27" i="30"/>
  <c r="J27" i="30"/>
  <c r="Q27" i="30" s="1"/>
  <c r="W26" i="30"/>
  <c r="R26" i="30" s="1"/>
  <c r="S26" i="30"/>
  <c r="J26" i="30"/>
  <c r="Q26" i="30" s="1"/>
  <c r="W25" i="30"/>
  <c r="R25" i="30" s="1"/>
  <c r="S25" i="30"/>
  <c r="J25" i="30"/>
  <c r="Q25" i="30" s="1"/>
  <c r="W24" i="30"/>
  <c r="R24" i="30" s="1"/>
  <c r="S24" i="30"/>
  <c r="J24" i="30"/>
  <c r="Q24" i="30" s="1"/>
  <c r="W23" i="30"/>
  <c r="R23" i="30" s="1"/>
  <c r="S23" i="30"/>
  <c r="J23" i="30"/>
  <c r="Q23" i="30" s="1"/>
  <c r="W17" i="30"/>
  <c r="R17" i="30" s="1"/>
  <c r="S17" i="30"/>
  <c r="J17" i="30"/>
  <c r="Q17" i="30" s="1"/>
  <c r="W20" i="30"/>
  <c r="R20" i="30" s="1"/>
  <c r="S20" i="30"/>
  <c r="J20" i="30"/>
  <c r="Q20" i="30" s="1"/>
  <c r="W19" i="30"/>
  <c r="R19" i="30" s="1"/>
  <c r="S19" i="30"/>
  <c r="J19" i="30"/>
  <c r="Q19" i="30" s="1"/>
  <c r="W18" i="30"/>
  <c r="R18" i="30" s="1"/>
  <c r="S18" i="30"/>
  <c r="J18" i="30"/>
  <c r="Q18" i="30" s="1"/>
  <c r="W16" i="30"/>
  <c r="R16" i="30" s="1"/>
  <c r="S16" i="30"/>
  <c r="J16" i="30"/>
  <c r="Q16" i="30" s="1"/>
  <c r="W21" i="30"/>
  <c r="R21" i="30" s="1"/>
  <c r="S21" i="30"/>
  <c r="J21" i="30"/>
  <c r="Q21" i="30" s="1"/>
  <c r="W15" i="30"/>
  <c r="R15" i="30" s="1"/>
  <c r="S15" i="30"/>
  <c r="J15" i="30"/>
  <c r="Q15" i="30" s="1"/>
  <c r="W14" i="30"/>
  <c r="R14" i="30" s="1"/>
  <c r="S14" i="30"/>
  <c r="J14" i="30"/>
  <c r="Q14" i="30" s="1"/>
  <c r="W13" i="30"/>
  <c r="R13" i="30" s="1"/>
  <c r="S13" i="30"/>
  <c r="J13" i="30"/>
  <c r="Q13" i="30" s="1"/>
  <c r="W12" i="30"/>
  <c r="R12" i="30" s="1"/>
  <c r="S12" i="30"/>
  <c r="J12" i="30"/>
  <c r="Q12" i="30" s="1"/>
  <c r="W11" i="30"/>
  <c r="R11" i="30" s="1"/>
  <c r="S11" i="30"/>
  <c r="J11" i="30"/>
  <c r="Q11" i="30" s="1"/>
  <c r="W10" i="30"/>
  <c r="R10" i="30" s="1"/>
  <c r="S10" i="30"/>
  <c r="J10" i="30"/>
  <c r="Q10" i="30" s="1"/>
  <c r="J9" i="30"/>
  <c r="Q9" i="30" s="1"/>
  <c r="Y25" i="35" l="1"/>
  <c r="Y22" i="35"/>
  <c r="Y19" i="35"/>
  <c r="Y16" i="35" l="1"/>
  <c r="R367" i="30" l="1"/>
  <c r="S367" i="30"/>
  <c r="Q367" i="30"/>
  <c r="W365" i="30"/>
  <c r="R365" i="30" s="1"/>
  <c r="S365" i="30"/>
  <c r="Q365" i="30"/>
  <c r="K79" i="34" l="1"/>
  <c r="K77" i="34"/>
  <c r="K75" i="34"/>
  <c r="K73" i="34"/>
  <c r="L25" i="35" l="1"/>
  <c r="L22" i="35"/>
  <c r="L19" i="35"/>
  <c r="L17" i="35"/>
  <c r="L16" i="35"/>
  <c r="L28" i="35"/>
  <c r="M28" i="35" l="1"/>
  <c r="S28" i="35" s="1"/>
  <c r="W96" i="30" l="1"/>
  <c r="R96" i="30" s="1"/>
  <c r="S96" i="30"/>
  <c r="W95" i="30"/>
  <c r="R95" i="30" s="1"/>
  <c r="S95" i="30"/>
  <c r="W94" i="30"/>
  <c r="R94" i="30" s="1"/>
  <c r="S94" i="30"/>
  <c r="Y30" i="36" l="1"/>
  <c r="L30" i="36"/>
  <c r="Y29" i="36"/>
  <c r="L29" i="36"/>
  <c r="AB28" i="36"/>
  <c r="U28" i="36" s="1"/>
  <c r="Y28" i="36"/>
  <c r="L28" i="36"/>
  <c r="K28" i="36"/>
  <c r="Z28" i="36" l="1"/>
  <c r="T28" i="36" s="1"/>
  <c r="M28" i="36"/>
  <c r="S28" i="36" s="1"/>
  <c r="K43" i="35"/>
  <c r="K41" i="35"/>
  <c r="K32" i="35"/>
  <c r="K30" i="35"/>
  <c r="K127" i="34" l="1"/>
  <c r="L44" i="35" l="1"/>
  <c r="AB43" i="35"/>
  <c r="U43" i="35" s="1"/>
  <c r="Y43" i="35"/>
  <c r="Z43" i="35" s="1"/>
  <c r="T43" i="35" s="1"/>
  <c r="L43" i="35"/>
  <c r="L42" i="35"/>
  <c r="AB41" i="35"/>
  <c r="U41" i="35" s="1"/>
  <c r="Y41" i="35"/>
  <c r="Z41" i="35" s="1"/>
  <c r="T41" i="35" s="1"/>
  <c r="L41" i="35"/>
  <c r="L33" i="35"/>
  <c r="AB32" i="35"/>
  <c r="U32" i="35" s="1"/>
  <c r="Y32" i="35"/>
  <c r="Z32" i="35" s="1"/>
  <c r="T32" i="35" s="1"/>
  <c r="L32" i="35"/>
  <c r="L31" i="35"/>
  <c r="AB30" i="35"/>
  <c r="U30" i="35" s="1"/>
  <c r="Y30" i="35"/>
  <c r="Z30" i="35" s="1"/>
  <c r="T30" i="35" s="1"/>
  <c r="L30" i="35"/>
  <c r="M43" i="35" l="1"/>
  <c r="S43" i="35" s="1"/>
  <c r="M30" i="35"/>
  <c r="S30" i="35" s="1"/>
  <c r="M32" i="35"/>
  <c r="S32" i="35" s="1"/>
  <c r="M41" i="35"/>
  <c r="S41" i="35" s="1"/>
  <c r="I30" i="14" l="1"/>
  <c r="I8" i="14" l="1"/>
  <c r="I10" i="14"/>
  <c r="I12" i="14"/>
  <c r="I14" i="14"/>
  <c r="I16" i="14"/>
  <c r="I21" i="14"/>
  <c r="I23" i="14"/>
  <c r="I25" i="14"/>
  <c r="I27" i="14"/>
  <c r="I29" i="14"/>
  <c r="I9" i="14"/>
  <c r="I11" i="14"/>
  <c r="I13" i="14"/>
  <c r="I15" i="14"/>
  <c r="I17" i="14"/>
  <c r="I22" i="14"/>
  <c r="I24" i="14"/>
  <c r="I26" i="14"/>
  <c r="I28" i="14"/>
  <c r="R385" i="30"/>
  <c r="S385" i="30"/>
  <c r="Q385" i="30" l="1"/>
  <c r="W359" i="30" l="1"/>
  <c r="R359" i="30" s="1"/>
  <c r="S359" i="30"/>
  <c r="Q359" i="30"/>
  <c r="Q357" i="30"/>
  <c r="S357" i="30"/>
  <c r="W357" i="30"/>
  <c r="R357" i="30" s="1"/>
  <c r="Q358" i="30"/>
  <c r="S358" i="30"/>
  <c r="W358" i="30"/>
  <c r="R358" i="30" s="1"/>
  <c r="Q371" i="30"/>
  <c r="R371" i="30"/>
  <c r="S371" i="30"/>
  <c r="W351" i="30" l="1"/>
  <c r="R351" i="30" s="1"/>
  <c r="S351" i="30"/>
  <c r="Q351" i="30"/>
  <c r="W350" i="30"/>
  <c r="R350" i="30" s="1"/>
  <c r="S350" i="30"/>
  <c r="Q350" i="30"/>
  <c r="W349" i="30"/>
  <c r="R349" i="30" s="1"/>
  <c r="S349" i="30"/>
  <c r="Q349" i="30"/>
  <c r="W92" i="30" l="1"/>
  <c r="R92" i="30" s="1"/>
  <c r="S92" i="30"/>
  <c r="W91" i="30"/>
  <c r="R91" i="30" s="1"/>
  <c r="S91" i="30"/>
  <c r="W90" i="30"/>
  <c r="R90" i="30" s="1"/>
  <c r="S90" i="30"/>
  <c r="U119" i="34" l="1"/>
  <c r="V31" i="37" l="1"/>
  <c r="U31" i="37"/>
  <c r="Y119" i="34" l="1"/>
  <c r="T119" i="34" s="1"/>
  <c r="R384" i="30" l="1"/>
  <c r="S384" i="30"/>
  <c r="S72" i="12"/>
  <c r="J47" i="13"/>
  <c r="J8" i="11"/>
  <c r="S8" i="11" s="1"/>
  <c r="B20" i="23"/>
  <c r="J71" i="30"/>
  <c r="Q71" i="30" s="1"/>
  <c r="U127" i="34"/>
  <c r="U79" i="34"/>
  <c r="U77" i="34"/>
  <c r="U75" i="34"/>
  <c r="U73" i="34"/>
  <c r="L46" i="36"/>
  <c r="R27" i="14"/>
  <c r="R16" i="14"/>
  <c r="R8" i="14"/>
  <c r="Q377" i="30"/>
  <c r="Q372" i="30"/>
  <c r="Q118" i="30"/>
  <c r="Q115" i="30"/>
  <c r="V47" i="37"/>
  <c r="V45" i="37"/>
  <c r="V42" i="37"/>
  <c r="U42" i="37"/>
  <c r="V40" i="37"/>
  <c r="U40" i="37"/>
  <c r="V33" i="37"/>
  <c r="U33" i="37"/>
  <c r="V29" i="37"/>
  <c r="U29" i="37"/>
  <c r="AB51" i="36"/>
  <c r="U51" i="36" s="1"/>
  <c r="AB49" i="36"/>
  <c r="U49" i="36" s="1"/>
  <c r="AB47" i="36"/>
  <c r="U47" i="36" s="1"/>
  <c r="AB45" i="36"/>
  <c r="U45" i="36" s="1"/>
  <c r="AB43" i="36"/>
  <c r="U43" i="36" s="1"/>
  <c r="AB61" i="35"/>
  <c r="U61" i="35" s="1"/>
  <c r="AB54" i="35"/>
  <c r="U54" i="35" s="1"/>
  <c r="AB52" i="35"/>
  <c r="U52" i="35" s="1"/>
  <c r="AB49" i="35"/>
  <c r="U49" i="35" s="1"/>
  <c r="AB47" i="35"/>
  <c r="U47" i="35" s="1"/>
  <c r="AB45" i="35"/>
  <c r="U45" i="35" s="1"/>
  <c r="AB38" i="35"/>
  <c r="U38" i="35" s="1"/>
  <c r="AB36" i="35"/>
  <c r="U36" i="35" s="1"/>
  <c r="AB34" i="35"/>
  <c r="U34" i="35" s="1"/>
  <c r="AB24" i="35"/>
  <c r="U24" i="35" s="1"/>
  <c r="AB21" i="35"/>
  <c r="U21" i="35" s="1"/>
  <c r="AB18" i="35"/>
  <c r="U18" i="35" s="1"/>
  <c r="AB15" i="35"/>
  <c r="U15" i="35" s="1"/>
  <c r="U116" i="34"/>
  <c r="U117" i="34"/>
  <c r="U118" i="34"/>
  <c r="U133" i="34"/>
  <c r="U136" i="34"/>
  <c r="Y52" i="36"/>
  <c r="Y51" i="36"/>
  <c r="K51" i="36"/>
  <c r="Y50" i="36"/>
  <c r="Y49" i="36"/>
  <c r="K49" i="36"/>
  <c r="Y48" i="36"/>
  <c r="Y47" i="36"/>
  <c r="K47" i="36"/>
  <c r="Y46" i="36"/>
  <c r="Y45" i="36"/>
  <c r="K45" i="36"/>
  <c r="Y44" i="36"/>
  <c r="Y43" i="36"/>
  <c r="K43" i="36"/>
  <c r="Y62" i="35"/>
  <c r="Y61" i="35"/>
  <c r="K61" i="35"/>
  <c r="Y55" i="35"/>
  <c r="Y54" i="35"/>
  <c r="K54" i="35"/>
  <c r="Y53" i="35"/>
  <c r="Y52" i="35"/>
  <c r="K52" i="35"/>
  <c r="Y50" i="35"/>
  <c r="Y49" i="35"/>
  <c r="K49" i="35"/>
  <c r="Y48" i="35"/>
  <c r="Y47" i="35"/>
  <c r="K47" i="35"/>
  <c r="Y46" i="35"/>
  <c r="Y45" i="35"/>
  <c r="K45" i="35"/>
  <c r="Y39" i="35"/>
  <c r="Y38" i="35"/>
  <c r="K38" i="35"/>
  <c r="Y37" i="35"/>
  <c r="Y36" i="35"/>
  <c r="K36" i="35"/>
  <c r="Y35" i="35"/>
  <c r="Y34" i="35"/>
  <c r="K34" i="35"/>
  <c r="Y26" i="35"/>
  <c r="Y24" i="35"/>
  <c r="K24" i="35"/>
  <c r="Y23" i="35"/>
  <c r="Y21" i="35"/>
  <c r="K21" i="35"/>
  <c r="Y20" i="35"/>
  <c r="Y18" i="35"/>
  <c r="K18" i="35"/>
  <c r="Y15" i="35"/>
  <c r="K15" i="35"/>
  <c r="Y136" i="34"/>
  <c r="T136" i="34" s="1"/>
  <c r="Y133" i="34"/>
  <c r="T133" i="34" s="1"/>
  <c r="Y128" i="34"/>
  <c r="Y127" i="34"/>
  <c r="Y118" i="34"/>
  <c r="T118" i="34" s="1"/>
  <c r="Y117" i="34"/>
  <c r="T117" i="34" s="1"/>
  <c r="Y116" i="34"/>
  <c r="T116" i="34" s="1"/>
  <c r="Y80" i="34"/>
  <c r="Y79" i="34"/>
  <c r="Y78" i="34"/>
  <c r="Y77" i="34"/>
  <c r="Y76" i="34"/>
  <c r="Y75" i="34"/>
  <c r="Y74" i="34"/>
  <c r="Y73" i="34"/>
  <c r="S7" i="21"/>
  <c r="W7" i="21"/>
  <c r="R7" i="21" s="1"/>
  <c r="S8" i="21"/>
  <c r="W8" i="21"/>
  <c r="R8" i="21" s="1"/>
  <c r="S9" i="21"/>
  <c r="W9" i="21"/>
  <c r="R9" i="21" s="1"/>
  <c r="S10" i="21"/>
  <c r="W10" i="21"/>
  <c r="R10" i="21" s="1"/>
  <c r="U71" i="12"/>
  <c r="V71" i="12"/>
  <c r="T71" i="12" s="1"/>
  <c r="U86" i="12"/>
  <c r="T86" i="12"/>
  <c r="U72" i="12"/>
  <c r="V72" i="12"/>
  <c r="T72" i="12" s="1"/>
  <c r="U87" i="12"/>
  <c r="T87" i="12"/>
  <c r="U73" i="12"/>
  <c r="V73" i="12"/>
  <c r="T73" i="12" s="1"/>
  <c r="U88" i="12"/>
  <c r="T88" i="12"/>
  <c r="U74" i="12"/>
  <c r="V74" i="12"/>
  <c r="T74" i="12" s="1"/>
  <c r="U89" i="12"/>
  <c r="T89" i="12"/>
  <c r="U75" i="12"/>
  <c r="V75" i="12"/>
  <c r="T75" i="12" s="1"/>
  <c r="U90" i="12"/>
  <c r="T90" i="12"/>
  <c r="U76" i="12"/>
  <c r="V76" i="12"/>
  <c r="T76" i="12" s="1"/>
  <c r="U91" i="12"/>
  <c r="T91" i="12"/>
  <c r="U77" i="12"/>
  <c r="V77" i="12"/>
  <c r="T77" i="12" s="1"/>
  <c r="U92" i="12"/>
  <c r="T92" i="12"/>
  <c r="U78" i="12"/>
  <c r="V78" i="12"/>
  <c r="T78" i="12" s="1"/>
  <c r="U93" i="12"/>
  <c r="T93" i="12"/>
  <c r="U79" i="12"/>
  <c r="V79" i="12"/>
  <c r="T79" i="12" s="1"/>
  <c r="U94" i="12"/>
  <c r="T94" i="12"/>
  <c r="U80" i="12"/>
  <c r="V80" i="12"/>
  <c r="T80" i="12" s="1"/>
  <c r="U95" i="12"/>
  <c r="T95" i="12"/>
  <c r="U81" i="12"/>
  <c r="V81" i="12"/>
  <c r="T81" i="12" s="1"/>
  <c r="U96" i="12"/>
  <c r="T96" i="12"/>
  <c r="U82" i="12"/>
  <c r="V82" i="12"/>
  <c r="T82" i="12" s="1"/>
  <c r="U83" i="12"/>
  <c r="V83" i="12"/>
  <c r="T83" i="12" s="1"/>
  <c r="U97" i="12"/>
  <c r="T97" i="12"/>
  <c r="U84" i="12"/>
  <c r="V84" i="12"/>
  <c r="T84" i="12" s="1"/>
  <c r="U98" i="12"/>
  <c r="T98" i="12"/>
  <c r="T8" i="14"/>
  <c r="X8" i="14"/>
  <c r="S8" i="14" s="1"/>
  <c r="T9" i="14"/>
  <c r="X9" i="14"/>
  <c r="S9" i="14" s="1"/>
  <c r="T10" i="14"/>
  <c r="X10" i="14"/>
  <c r="S10" i="14" s="1"/>
  <c r="T11" i="14"/>
  <c r="X11" i="14"/>
  <c r="S11" i="14" s="1"/>
  <c r="R12" i="14"/>
  <c r="T12" i="14"/>
  <c r="X12" i="14"/>
  <c r="S12" i="14" s="1"/>
  <c r="T13" i="14"/>
  <c r="X13" i="14"/>
  <c r="S13" i="14" s="1"/>
  <c r="T14" i="14"/>
  <c r="X14" i="14"/>
  <c r="S14" i="14" s="1"/>
  <c r="T15" i="14"/>
  <c r="X15" i="14"/>
  <c r="S15" i="14" s="1"/>
  <c r="T16" i="14"/>
  <c r="X16" i="14"/>
  <c r="S16" i="14" s="1"/>
  <c r="T17" i="14"/>
  <c r="X17" i="14"/>
  <c r="S17" i="14" s="1"/>
  <c r="T21" i="14"/>
  <c r="X21" i="14"/>
  <c r="S21" i="14" s="1"/>
  <c r="T22" i="14"/>
  <c r="X22" i="14"/>
  <c r="S22" i="14" s="1"/>
  <c r="R23" i="14"/>
  <c r="T23" i="14"/>
  <c r="X23" i="14"/>
  <c r="S23" i="14" s="1"/>
  <c r="T24" i="14"/>
  <c r="X24" i="14"/>
  <c r="S24" i="14" s="1"/>
  <c r="T25" i="14"/>
  <c r="X25" i="14"/>
  <c r="S25" i="14" s="1"/>
  <c r="T26" i="14"/>
  <c r="X26" i="14"/>
  <c r="S26" i="14" s="1"/>
  <c r="T27" i="14"/>
  <c r="X27" i="14"/>
  <c r="S27" i="14" s="1"/>
  <c r="T28" i="14"/>
  <c r="X28" i="14"/>
  <c r="S28" i="14" s="1"/>
  <c r="T29" i="14"/>
  <c r="X29" i="14"/>
  <c r="S29" i="14" s="1"/>
  <c r="T30" i="14"/>
  <c r="X30" i="14"/>
  <c r="S30" i="14" s="1"/>
  <c r="U8" i="11"/>
  <c r="Y8" i="11"/>
  <c r="T8" i="11" s="1"/>
  <c r="U9" i="11"/>
  <c r="Y9" i="11"/>
  <c r="T9" i="11" s="1"/>
  <c r="U10" i="11"/>
  <c r="Y10" i="11"/>
  <c r="T10" i="11" s="1"/>
  <c r="U11" i="11"/>
  <c r="Y11" i="11"/>
  <c r="T11" i="11" s="1"/>
  <c r="U12" i="11"/>
  <c r="Y12" i="11"/>
  <c r="T12" i="11" s="1"/>
  <c r="U13" i="11"/>
  <c r="Y13" i="11"/>
  <c r="T13" i="11" s="1"/>
  <c r="U14" i="11"/>
  <c r="Y14" i="11"/>
  <c r="T14" i="11" s="1"/>
  <c r="U15" i="11"/>
  <c r="Y15" i="11"/>
  <c r="T15" i="11" s="1"/>
  <c r="U16" i="11"/>
  <c r="Y16" i="11"/>
  <c r="T16" i="11" s="1"/>
  <c r="U17" i="11"/>
  <c r="Y17" i="11"/>
  <c r="T17" i="11" s="1"/>
  <c r="U18" i="11"/>
  <c r="Y18" i="11"/>
  <c r="T18" i="11" s="1"/>
  <c r="U19" i="11"/>
  <c r="Y19" i="11"/>
  <c r="T19" i="11" s="1"/>
  <c r="U22" i="11"/>
  <c r="T22" i="11"/>
  <c r="U23" i="11"/>
  <c r="T23" i="11"/>
  <c r="U24" i="11"/>
  <c r="T24" i="11"/>
  <c r="U25" i="11"/>
  <c r="T25" i="11"/>
  <c r="U26" i="11"/>
  <c r="T26" i="11"/>
  <c r="U27" i="11"/>
  <c r="T27" i="11"/>
  <c r="U28" i="11"/>
  <c r="T28" i="11"/>
  <c r="U29" i="11"/>
  <c r="T29" i="11"/>
  <c r="U30" i="11"/>
  <c r="T30" i="11"/>
  <c r="U31" i="11"/>
  <c r="T31" i="11"/>
  <c r="U32" i="11"/>
  <c r="T32" i="11"/>
  <c r="U33" i="11"/>
  <c r="T33" i="11"/>
  <c r="U36" i="11"/>
  <c r="Y36" i="11"/>
  <c r="T36" i="11" s="1"/>
  <c r="U37" i="11"/>
  <c r="Y37" i="11"/>
  <c r="T37" i="11" s="1"/>
  <c r="U38" i="11"/>
  <c r="Y38" i="11"/>
  <c r="T38" i="11" s="1"/>
  <c r="U39" i="11"/>
  <c r="Y39" i="11"/>
  <c r="T39" i="11" s="1"/>
  <c r="U44" i="11"/>
  <c r="Y44" i="11"/>
  <c r="T44" i="11" s="1"/>
  <c r="U45" i="11"/>
  <c r="Y45" i="11"/>
  <c r="T45" i="11" s="1"/>
  <c r="U46" i="11"/>
  <c r="Y46" i="11"/>
  <c r="T46" i="11" s="1"/>
  <c r="U47" i="11"/>
  <c r="Y47" i="11"/>
  <c r="T47" i="11" s="1"/>
  <c r="U48" i="11"/>
  <c r="Y48" i="11"/>
  <c r="T48" i="11" s="1"/>
  <c r="U53" i="11"/>
  <c r="Y53" i="11"/>
  <c r="T53" i="11" s="1"/>
  <c r="U54" i="11"/>
  <c r="Y54" i="11"/>
  <c r="T54" i="11" s="1"/>
  <c r="U55" i="11"/>
  <c r="Y55" i="11"/>
  <c r="T55" i="11" s="1"/>
  <c r="U58" i="11"/>
  <c r="Y58" i="11"/>
  <c r="T58" i="11" s="1"/>
  <c r="U59" i="11"/>
  <c r="Y59" i="11"/>
  <c r="T59" i="11" s="1"/>
  <c r="U60" i="11"/>
  <c r="Y60" i="11"/>
  <c r="T60" i="11" s="1"/>
  <c r="U61" i="11"/>
  <c r="Y61" i="11"/>
  <c r="T61" i="11" s="1"/>
  <c r="U62" i="11"/>
  <c r="Y62" i="11"/>
  <c r="T62" i="11" s="1"/>
  <c r="U63" i="11"/>
  <c r="Y63" i="11"/>
  <c r="T63" i="11" s="1"/>
  <c r="U64" i="11"/>
  <c r="Y64" i="11"/>
  <c r="T64" i="11" s="1"/>
  <c r="U65" i="11"/>
  <c r="Y65" i="11"/>
  <c r="T65" i="11" s="1"/>
  <c r="U66" i="11"/>
  <c r="Y66" i="11"/>
  <c r="T66" i="11" s="1"/>
  <c r="U69" i="11"/>
  <c r="Y69" i="11"/>
  <c r="T69" i="11" s="1"/>
  <c r="U70" i="11"/>
  <c r="Y70" i="11"/>
  <c r="T70" i="11" s="1"/>
  <c r="U71" i="11"/>
  <c r="Y71" i="11"/>
  <c r="T71" i="11" s="1"/>
  <c r="U72" i="11"/>
  <c r="Y72" i="11"/>
  <c r="T72" i="11" s="1"/>
  <c r="U73" i="11"/>
  <c r="Y73" i="11"/>
  <c r="T73" i="11" s="1"/>
  <c r="U74" i="11"/>
  <c r="Y74" i="11"/>
  <c r="T74" i="11" s="1"/>
  <c r="U75" i="11"/>
  <c r="Y75" i="11"/>
  <c r="T75" i="11" s="1"/>
  <c r="U76" i="11"/>
  <c r="Y76" i="11"/>
  <c r="T76" i="11" s="1"/>
  <c r="U77" i="11"/>
  <c r="Y77" i="11"/>
  <c r="T77" i="11" s="1"/>
  <c r="U168" i="11"/>
  <c r="Y168" i="11"/>
  <c r="T168" i="11" s="1"/>
  <c r="U169" i="11"/>
  <c r="Y169" i="11"/>
  <c r="T169" i="11" s="1"/>
  <c r="U170" i="11"/>
  <c r="Y170" i="11"/>
  <c r="T170" i="11" s="1"/>
  <c r="U171" i="11"/>
  <c r="Y171" i="11"/>
  <c r="T171" i="11" s="1"/>
  <c r="U172" i="11"/>
  <c r="Y172" i="11"/>
  <c r="T172" i="11" s="1"/>
  <c r="U173" i="11"/>
  <c r="Y173" i="11"/>
  <c r="T173" i="11" s="1"/>
  <c r="U174" i="11"/>
  <c r="Y174" i="11"/>
  <c r="T174" i="11" s="1"/>
  <c r="U175" i="11"/>
  <c r="Y175" i="11"/>
  <c r="T175" i="11" s="1"/>
  <c r="U176" i="11"/>
  <c r="Y176" i="11"/>
  <c r="T176" i="11" s="1"/>
  <c r="U179" i="11"/>
  <c r="Y179" i="11"/>
  <c r="T179" i="11" s="1"/>
  <c r="U180" i="11"/>
  <c r="Y180" i="11"/>
  <c r="T180" i="11" s="1"/>
  <c r="U181" i="11"/>
  <c r="Y181" i="11"/>
  <c r="T181" i="11" s="1"/>
  <c r="U182" i="11"/>
  <c r="Y182" i="11"/>
  <c r="T182" i="11" s="1"/>
  <c r="U183" i="11"/>
  <c r="Y183" i="11"/>
  <c r="T183" i="11" s="1"/>
  <c r="U184" i="11"/>
  <c r="Y184" i="11"/>
  <c r="T184" i="11" s="1"/>
  <c r="U185" i="11"/>
  <c r="Y185" i="11"/>
  <c r="T185" i="11" s="1"/>
  <c r="U186" i="11"/>
  <c r="Y186" i="11"/>
  <c r="T186" i="11" s="1"/>
  <c r="U187" i="11"/>
  <c r="Y187" i="11"/>
  <c r="T187" i="11" s="1"/>
  <c r="U188" i="11"/>
  <c r="Y188" i="11"/>
  <c r="T188" i="11" s="1"/>
  <c r="U189" i="11"/>
  <c r="Y189" i="11"/>
  <c r="T189" i="11" s="1"/>
  <c r="U190" i="11"/>
  <c r="Y190" i="11"/>
  <c r="T190" i="11" s="1"/>
  <c r="U193" i="11"/>
  <c r="T193" i="11"/>
  <c r="U194" i="11"/>
  <c r="T194" i="11"/>
  <c r="U195" i="11"/>
  <c r="T195" i="11"/>
  <c r="U196" i="11"/>
  <c r="T196" i="11"/>
  <c r="U197" i="11"/>
  <c r="T197" i="11"/>
  <c r="U198" i="11"/>
  <c r="T198" i="11"/>
  <c r="U199" i="11"/>
  <c r="T199" i="11"/>
  <c r="U200" i="11"/>
  <c r="T200" i="11"/>
  <c r="U201" i="11"/>
  <c r="T201" i="11"/>
  <c r="U204" i="11"/>
  <c r="T204" i="11"/>
  <c r="U205" i="11"/>
  <c r="T205" i="11"/>
  <c r="U206" i="11"/>
  <c r="T206" i="11"/>
  <c r="U207" i="11"/>
  <c r="T207" i="11"/>
  <c r="U208" i="11"/>
  <c r="T208" i="11"/>
  <c r="U209" i="11"/>
  <c r="T209" i="11"/>
  <c r="U210" i="11"/>
  <c r="T210" i="11"/>
  <c r="U211" i="11"/>
  <c r="T211" i="11"/>
  <c r="U212" i="11"/>
  <c r="T212" i="11"/>
  <c r="U8" i="13"/>
  <c r="Y8" i="13"/>
  <c r="T8" i="13" s="1"/>
  <c r="U9" i="13"/>
  <c r="Y9" i="13"/>
  <c r="T9" i="13" s="1"/>
  <c r="U10" i="13"/>
  <c r="Y10" i="13"/>
  <c r="T10" i="13" s="1"/>
  <c r="J11" i="13"/>
  <c r="S11" i="13" s="1"/>
  <c r="U11" i="13"/>
  <c r="Y11" i="13"/>
  <c r="T11" i="13" s="1"/>
  <c r="U13" i="13"/>
  <c r="Y13" i="13"/>
  <c r="T13" i="13" s="1"/>
  <c r="U14" i="13"/>
  <c r="Y14" i="13"/>
  <c r="T14" i="13" s="1"/>
  <c r="U32" i="13"/>
  <c r="Y32" i="13"/>
  <c r="T32" i="13" s="1"/>
  <c r="U33" i="13"/>
  <c r="Y33" i="13"/>
  <c r="T33" i="13" s="1"/>
  <c r="U34" i="13"/>
  <c r="Y34" i="13"/>
  <c r="T34" i="13" s="1"/>
  <c r="U35" i="13"/>
  <c r="Y35" i="13"/>
  <c r="T35" i="13" s="1"/>
  <c r="U36" i="13"/>
  <c r="Y36" i="13"/>
  <c r="T36" i="13" s="1"/>
  <c r="U37" i="13"/>
  <c r="Y37" i="13"/>
  <c r="T37" i="13" s="1"/>
  <c r="Y42" i="13"/>
  <c r="Y43" i="13"/>
  <c r="Y44" i="13"/>
  <c r="Y45" i="13"/>
  <c r="Y46" i="13"/>
  <c r="Y47" i="13"/>
  <c r="Y48" i="13"/>
  <c r="Y49" i="13"/>
  <c r="U74" i="13"/>
  <c r="T74" i="13"/>
  <c r="T6" i="33"/>
  <c r="X6" i="33"/>
  <c r="S6" i="33" s="1"/>
  <c r="T7" i="33"/>
  <c r="X7" i="33"/>
  <c r="S7" i="33" s="1"/>
  <c r="T8" i="33"/>
  <c r="X8" i="33"/>
  <c r="S8" i="33" s="1"/>
  <c r="T9" i="33"/>
  <c r="X9" i="33"/>
  <c r="S9" i="33" s="1"/>
  <c r="T10" i="33"/>
  <c r="X10" i="33"/>
  <c r="S10" i="33" s="1"/>
  <c r="T11" i="33"/>
  <c r="X11" i="33"/>
  <c r="S11" i="33" s="1"/>
  <c r="T12" i="33"/>
  <c r="X12" i="33"/>
  <c r="S12" i="33" s="1"/>
  <c r="T13" i="33"/>
  <c r="X13" i="33"/>
  <c r="S13" i="33" s="1"/>
  <c r="S71" i="30"/>
  <c r="W71" i="30"/>
  <c r="R71" i="30" s="1"/>
  <c r="S72" i="30"/>
  <c r="W72" i="30"/>
  <c r="R72" i="30" s="1"/>
  <c r="S73" i="30"/>
  <c r="W73" i="30"/>
  <c r="R73" i="30" s="1"/>
  <c r="S74" i="30"/>
  <c r="W74" i="30"/>
  <c r="R74" i="30" s="1"/>
  <c r="S75" i="30"/>
  <c r="W75" i="30"/>
  <c r="R75" i="30" s="1"/>
  <c r="S76" i="30"/>
  <c r="W76" i="30"/>
  <c r="R76" i="30" s="1"/>
  <c r="S77" i="30"/>
  <c r="W77" i="30"/>
  <c r="R77" i="30" s="1"/>
  <c r="S78" i="30"/>
  <c r="W78" i="30"/>
  <c r="R78" i="30" s="1"/>
  <c r="S83" i="30"/>
  <c r="W83" i="30"/>
  <c r="R83" i="30" s="1"/>
  <c r="S84" i="30"/>
  <c r="W84" i="30"/>
  <c r="R84" i="30" s="1"/>
  <c r="S85" i="30"/>
  <c r="R85" i="30"/>
  <c r="S88" i="30"/>
  <c r="W88" i="30"/>
  <c r="R88" i="30" s="1"/>
  <c r="S89" i="30"/>
  <c r="W89" i="30"/>
  <c r="R89" i="30" s="1"/>
  <c r="S97" i="30"/>
  <c r="W97" i="30"/>
  <c r="R97" i="30" s="1"/>
  <c r="S98" i="30"/>
  <c r="W98" i="30"/>
  <c r="R98" i="30" s="1"/>
  <c r="S99" i="30"/>
  <c r="W99" i="30"/>
  <c r="R99" i="30" s="1"/>
  <c r="S100" i="30"/>
  <c r="W100" i="30"/>
  <c r="R100" i="30" s="1"/>
  <c r="S102" i="30"/>
  <c r="W102" i="30"/>
  <c r="R102" i="30" s="1"/>
  <c r="S103" i="30"/>
  <c r="W103" i="30"/>
  <c r="R103" i="30" s="1"/>
  <c r="S104" i="30"/>
  <c r="W104" i="30"/>
  <c r="R104" i="30" s="1"/>
  <c r="S107" i="30"/>
  <c r="W107" i="30"/>
  <c r="R107" i="30" s="1"/>
  <c r="S108" i="30"/>
  <c r="W108" i="30"/>
  <c r="R108" i="30" s="1"/>
  <c r="S109" i="30"/>
  <c r="W109" i="30"/>
  <c r="R109" i="30" s="1"/>
  <c r="S110" i="30"/>
  <c r="W110" i="30"/>
  <c r="R110" i="30" s="1"/>
  <c r="S111" i="30"/>
  <c r="W111" i="30"/>
  <c r="R111" i="30" s="1"/>
  <c r="S115" i="30"/>
  <c r="W115" i="30"/>
  <c r="R115" i="30" s="1"/>
  <c r="S116" i="30"/>
  <c r="W116" i="30"/>
  <c r="R116" i="30" s="1"/>
  <c r="S117" i="30"/>
  <c r="W117" i="30"/>
  <c r="R117" i="30" s="1"/>
  <c r="S118" i="30"/>
  <c r="W118" i="30"/>
  <c r="R118" i="30" s="1"/>
  <c r="S119" i="30"/>
  <c r="W119" i="30"/>
  <c r="R119" i="30" s="1"/>
  <c r="S120" i="30"/>
  <c r="W120" i="30"/>
  <c r="R120" i="30" s="1"/>
  <c r="S125" i="30"/>
  <c r="W125" i="30"/>
  <c r="R125" i="30" s="1"/>
  <c r="S126" i="30"/>
  <c r="W126" i="30"/>
  <c r="R126" i="30" s="1"/>
  <c r="S127" i="30"/>
  <c r="W127" i="30"/>
  <c r="R127" i="30" s="1"/>
  <c r="S128" i="30"/>
  <c r="W128" i="30"/>
  <c r="R128" i="30" s="1"/>
  <c r="S129" i="30"/>
  <c r="W129" i="30"/>
  <c r="R129" i="30" s="1"/>
  <c r="Q130" i="30"/>
  <c r="S130" i="30"/>
  <c r="W130" i="30"/>
  <c r="R130" i="30" s="1"/>
  <c r="S131" i="30"/>
  <c r="W131" i="30"/>
  <c r="R131" i="30" s="1"/>
  <c r="S132" i="30"/>
  <c r="W132" i="30"/>
  <c r="R132" i="30" s="1"/>
  <c r="S133" i="30"/>
  <c r="W133" i="30"/>
  <c r="R133" i="30" s="1"/>
  <c r="Q145" i="30"/>
  <c r="R145" i="30"/>
  <c r="S145" i="30"/>
  <c r="S146" i="30"/>
  <c r="W146" i="30"/>
  <c r="R146" i="30" s="1"/>
  <c r="S147" i="30"/>
  <c r="W147" i="30"/>
  <c r="R147" i="30" s="1"/>
  <c r="S149" i="30"/>
  <c r="W149" i="30"/>
  <c r="R149" i="30" s="1"/>
  <c r="S150" i="30"/>
  <c r="W150" i="30"/>
  <c r="R150" i="30" s="1"/>
  <c r="S151" i="30"/>
  <c r="W151" i="30"/>
  <c r="R151" i="30" s="1"/>
  <c r="S152" i="30"/>
  <c r="W152" i="30"/>
  <c r="R152" i="30" s="1"/>
  <c r="S153" i="30"/>
  <c r="W153" i="30"/>
  <c r="R153" i="30" s="1"/>
  <c r="S154" i="30"/>
  <c r="W154" i="30"/>
  <c r="R154" i="30" s="1"/>
  <c r="S155" i="30"/>
  <c r="W155" i="30"/>
  <c r="R155" i="30" s="1"/>
  <c r="S157" i="30"/>
  <c r="W157" i="30"/>
  <c r="R157" i="30" s="1"/>
  <c r="S158" i="30"/>
  <c r="W158" i="30"/>
  <c r="R158" i="30" s="1"/>
  <c r="Q159" i="30"/>
  <c r="R159" i="30"/>
  <c r="S159" i="30"/>
  <c r="S160" i="30"/>
  <c r="W160" i="30"/>
  <c r="R160" i="30" s="1"/>
  <c r="S161" i="30"/>
  <c r="W161" i="30"/>
  <c r="R161" i="30" s="1"/>
  <c r="S162" i="30"/>
  <c r="W162" i="30"/>
  <c r="R162" i="30" s="1"/>
  <c r="S163" i="30"/>
  <c r="W163" i="30"/>
  <c r="R163" i="30" s="1"/>
  <c r="S164" i="30"/>
  <c r="W164" i="30"/>
  <c r="R164" i="30" s="1"/>
  <c r="S165" i="30"/>
  <c r="W165" i="30"/>
  <c r="R165" i="30" s="1"/>
  <c r="S167" i="30"/>
  <c r="W167" i="30"/>
  <c r="R167" i="30" s="1"/>
  <c r="S168" i="30"/>
  <c r="W168" i="30"/>
  <c r="R168" i="30" s="1"/>
  <c r="S169" i="30"/>
  <c r="W169" i="30"/>
  <c r="R169" i="30" s="1"/>
  <c r="S170" i="30"/>
  <c r="W170" i="30"/>
  <c r="R170" i="30" s="1"/>
  <c r="S174" i="30"/>
  <c r="W174" i="30"/>
  <c r="R174" i="30" s="1"/>
  <c r="S175" i="30"/>
  <c r="W175" i="30"/>
  <c r="R175" i="30" s="1"/>
  <c r="S176" i="30"/>
  <c r="W176" i="30"/>
  <c r="R176" i="30" s="1"/>
  <c r="S177" i="30"/>
  <c r="W177" i="30"/>
  <c r="R177" i="30" s="1"/>
  <c r="S178" i="30"/>
  <c r="W178" i="30"/>
  <c r="R178" i="30" s="1"/>
  <c r="S179" i="30"/>
  <c r="W179" i="30"/>
  <c r="R179" i="30" s="1"/>
  <c r="S180" i="30"/>
  <c r="W180" i="30"/>
  <c r="R180" i="30" s="1"/>
  <c r="S181" i="30"/>
  <c r="W181" i="30"/>
  <c r="R181" i="30" s="1"/>
  <c r="S182" i="30"/>
  <c r="W182" i="30"/>
  <c r="R182" i="30" s="1"/>
  <c r="S184" i="30"/>
  <c r="W184" i="30"/>
  <c r="R184" i="30" s="1"/>
  <c r="S185" i="30"/>
  <c r="W185" i="30"/>
  <c r="R185" i="30" s="1"/>
  <c r="S186" i="30"/>
  <c r="W186" i="30"/>
  <c r="R186" i="30" s="1"/>
  <c r="S203" i="30"/>
  <c r="W203" i="30"/>
  <c r="R203" i="30" s="1"/>
  <c r="S204" i="30"/>
  <c r="W204" i="30"/>
  <c r="R204" i="30" s="1"/>
  <c r="S205" i="30"/>
  <c r="W205" i="30"/>
  <c r="R205" i="30" s="1"/>
  <c r="Q206" i="30"/>
  <c r="R206" i="30"/>
  <c r="S206" i="30"/>
  <c r="S207" i="30"/>
  <c r="W207" i="30"/>
  <c r="R207" i="30" s="1"/>
  <c r="S208" i="30"/>
  <c r="W208" i="30"/>
  <c r="R208" i="30" s="1"/>
  <c r="S209" i="30"/>
  <c r="W209" i="30"/>
  <c r="R209" i="30" s="1"/>
  <c r="S210" i="30"/>
  <c r="W210" i="30"/>
  <c r="R210" i="30" s="1"/>
  <c r="S211" i="30"/>
  <c r="W211" i="30"/>
  <c r="R211" i="30" s="1"/>
  <c r="S212" i="30"/>
  <c r="W212" i="30"/>
  <c r="R212" i="30" s="1"/>
  <c r="S213" i="30"/>
  <c r="W213" i="30"/>
  <c r="R213" i="30" s="1"/>
  <c r="S214" i="30"/>
  <c r="W214" i="30"/>
  <c r="R214" i="30" s="1"/>
  <c r="S215" i="30"/>
  <c r="W215" i="30"/>
  <c r="R215" i="30" s="1"/>
  <c r="Q216" i="30"/>
  <c r="R216" i="30"/>
  <c r="S216" i="30"/>
  <c r="R217" i="30"/>
  <c r="S217" i="30"/>
  <c r="R218" i="30"/>
  <c r="S218" i="30"/>
  <c r="R219" i="30"/>
  <c r="S219" i="30"/>
  <c r="R220" i="30"/>
  <c r="S220" i="30"/>
  <c r="R221" i="30"/>
  <c r="S221" i="30"/>
  <c r="R222" i="30"/>
  <c r="S222" i="30"/>
  <c r="R223" i="30"/>
  <c r="S223" i="30"/>
  <c r="S364" i="30"/>
  <c r="W364" i="30"/>
  <c r="R364" i="30" s="1"/>
  <c r="W368" i="30"/>
  <c r="R368" i="30" s="1"/>
  <c r="R372" i="30"/>
  <c r="S372" i="30"/>
  <c r="R373" i="30"/>
  <c r="S373" i="30"/>
  <c r="R374" i="30"/>
  <c r="S374" i="30"/>
  <c r="R375" i="30"/>
  <c r="S375" i="30"/>
  <c r="R378" i="30"/>
  <c r="S378" i="30"/>
  <c r="R403" i="30"/>
  <c r="S403" i="30"/>
  <c r="Q404" i="30"/>
  <c r="R404" i="30"/>
  <c r="S404" i="30"/>
  <c r="S380" i="30"/>
  <c r="R380" i="30"/>
  <c r="Q382" i="30"/>
  <c r="S382" i="30"/>
  <c r="R382" i="30"/>
  <c r="S383" i="30"/>
  <c r="R383" i="30"/>
  <c r="Q392" i="30"/>
  <c r="S392" i="30"/>
  <c r="R392" i="30"/>
  <c r="S394" i="30"/>
  <c r="R394" i="30"/>
  <c r="Q405" i="30"/>
  <c r="S405" i="30"/>
  <c r="R405" i="30"/>
  <c r="R406" i="30"/>
  <c r="S406" i="30"/>
  <c r="Q407" i="30"/>
  <c r="S407" i="30"/>
  <c r="R407" i="30"/>
  <c r="S408" i="30"/>
  <c r="W408" i="30"/>
  <c r="R408" i="30" s="1"/>
  <c r="Q415" i="30"/>
  <c r="S415" i="30"/>
  <c r="W415" i="30"/>
  <c r="R415" i="30" s="1"/>
  <c r="S416" i="30"/>
  <c r="W416" i="30"/>
  <c r="R416" i="30" s="1"/>
  <c r="Q417" i="30"/>
  <c r="S417" i="30"/>
  <c r="W417" i="30"/>
  <c r="R417" i="30" s="1"/>
  <c r="S418" i="30"/>
  <c r="W418" i="30"/>
  <c r="R418" i="30" s="1"/>
  <c r="Q419" i="30"/>
  <c r="S419" i="30"/>
  <c r="W419" i="30"/>
  <c r="R419" i="30" s="1"/>
  <c r="S420" i="30"/>
  <c r="W420" i="30"/>
  <c r="R420" i="30" s="1"/>
  <c r="L75" i="34"/>
  <c r="R9" i="14"/>
  <c r="R11" i="14"/>
  <c r="R13" i="14"/>
  <c r="R15" i="14"/>
  <c r="R17" i="14"/>
  <c r="R22" i="14"/>
  <c r="R24" i="14"/>
  <c r="R26" i="14"/>
  <c r="R28" i="14"/>
  <c r="L43" i="36"/>
  <c r="L50" i="36"/>
  <c r="J44" i="13"/>
  <c r="J14" i="13"/>
  <c r="S14" i="13" s="1"/>
  <c r="J9" i="13"/>
  <c r="S9" i="13" s="1"/>
  <c r="J35" i="13"/>
  <c r="S35" i="13" s="1"/>
  <c r="J34" i="13"/>
  <c r="S34" i="13" s="1"/>
  <c r="J8" i="13"/>
  <c r="S8" i="13" s="1"/>
  <c r="J13" i="13"/>
  <c r="S13" i="13" s="1"/>
  <c r="S74" i="13"/>
  <c r="L76" i="34"/>
  <c r="L44" i="36"/>
  <c r="L24" i="35"/>
  <c r="L20" i="35"/>
  <c r="L55" i="35"/>
  <c r="L48" i="35"/>
  <c r="L39" i="35"/>
  <c r="L35" i="35"/>
  <c r="T6" i="12" l="1"/>
  <c r="U6" i="12"/>
  <c r="R6" i="21"/>
  <c r="T6" i="11"/>
  <c r="S6" i="21"/>
  <c r="S6" i="30"/>
  <c r="R6" i="30"/>
  <c r="V6" i="37"/>
  <c r="U6" i="36"/>
  <c r="T6" i="13"/>
  <c r="U6" i="13"/>
  <c r="U8" i="34"/>
  <c r="T6" i="14"/>
  <c r="S6" i="14"/>
  <c r="J10" i="13"/>
  <c r="S10" i="13" s="1"/>
  <c r="J32" i="13"/>
  <c r="S32" i="13" s="1"/>
  <c r="J33" i="13"/>
  <c r="S33" i="13" s="1"/>
  <c r="J37" i="13"/>
  <c r="S37" i="13" s="1"/>
  <c r="J36" i="13"/>
  <c r="S36" i="13" s="1"/>
  <c r="J54" i="11"/>
  <c r="S54" i="11" s="1"/>
  <c r="J216" i="11"/>
  <c r="S73" i="12"/>
  <c r="J96" i="30"/>
  <c r="Q96" i="30" s="1"/>
  <c r="J95" i="30"/>
  <c r="Q95" i="30" s="1"/>
  <c r="J94" i="30"/>
  <c r="Q94" i="30" s="1"/>
  <c r="L116" i="34"/>
  <c r="S116" i="34" s="1"/>
  <c r="L133" i="34"/>
  <c r="S133" i="34" s="1"/>
  <c r="Z45" i="36"/>
  <c r="T45" i="36" s="1"/>
  <c r="U6" i="35"/>
  <c r="Z38" i="35"/>
  <c r="T38" i="35" s="1"/>
  <c r="J164" i="30"/>
  <c r="Q164" i="30" s="1"/>
  <c r="J149" i="30"/>
  <c r="Q149" i="30" s="1"/>
  <c r="J132" i="30"/>
  <c r="Q132" i="30" s="1"/>
  <c r="L71" i="12"/>
  <c r="S71" i="12" s="1"/>
  <c r="Z54" i="35"/>
  <c r="T54" i="35" s="1"/>
  <c r="Z61" i="35"/>
  <c r="T61" i="35" s="1"/>
  <c r="Z49" i="36"/>
  <c r="T49" i="36" s="1"/>
  <c r="Z51" i="36"/>
  <c r="T51" i="36" s="1"/>
  <c r="J76" i="30"/>
  <c r="Q76" i="30" s="1"/>
  <c r="J126" i="30"/>
  <c r="Q126" i="30" s="1"/>
  <c r="J150" i="30"/>
  <c r="Q150" i="30" s="1"/>
  <c r="J161" i="30"/>
  <c r="Q161" i="30" s="1"/>
  <c r="J165" i="30"/>
  <c r="Q165" i="30" s="1"/>
  <c r="J177" i="30"/>
  <c r="Q177" i="30" s="1"/>
  <c r="J210" i="30"/>
  <c r="Q210" i="30" s="1"/>
  <c r="J222" i="30"/>
  <c r="Q222" i="30" s="1"/>
  <c r="J205" i="11"/>
  <c r="S205" i="11" s="1"/>
  <c r="J185" i="11"/>
  <c r="S185" i="11" s="1"/>
  <c r="J30" i="11"/>
  <c r="S30" i="11" s="1"/>
  <c r="J70" i="11"/>
  <c r="S70" i="11" s="1"/>
  <c r="J75" i="11"/>
  <c r="S75" i="11" s="1"/>
  <c r="J89" i="11"/>
  <c r="S89" i="11" s="1"/>
  <c r="J96" i="11"/>
  <c r="S96" i="11" s="1"/>
  <c r="J109" i="11"/>
  <c r="S109" i="11" s="1"/>
  <c r="J116" i="11"/>
  <c r="S116" i="11" s="1"/>
  <c r="J206" i="11"/>
  <c r="S206" i="11" s="1"/>
  <c r="L74" i="34"/>
  <c r="L73" i="34"/>
  <c r="L77" i="34"/>
  <c r="L118" i="34"/>
  <c r="S118" i="34" s="1"/>
  <c r="L128" i="34"/>
  <c r="L96" i="34"/>
  <c r="L101" i="34"/>
  <c r="L98" i="34"/>
  <c r="L80" i="34"/>
  <c r="S136" i="34"/>
  <c r="J196" i="11"/>
  <c r="S196" i="11" s="1"/>
  <c r="L127" i="34"/>
  <c r="L117" i="34"/>
  <c r="S117" i="34" s="1"/>
  <c r="L97" i="34"/>
  <c r="L100" i="34"/>
  <c r="L79" i="34"/>
  <c r="J218" i="30"/>
  <c r="Q218" i="30" s="1"/>
  <c r="J214" i="30"/>
  <c r="Q214" i="30" s="1"/>
  <c r="J176" i="30"/>
  <c r="Q176" i="30" s="1"/>
  <c r="J160" i="30"/>
  <c r="Q160" i="30" s="1"/>
  <c r="J158" i="30"/>
  <c r="Q158" i="30" s="1"/>
  <c r="J129" i="30"/>
  <c r="Q129" i="30" s="1"/>
  <c r="J83" i="30"/>
  <c r="Q83" i="30" s="1"/>
  <c r="J60" i="11"/>
  <c r="S60" i="11" s="1"/>
  <c r="J110" i="30"/>
  <c r="Q110" i="30" s="1"/>
  <c r="J38" i="11"/>
  <c r="S38" i="11" s="1"/>
  <c r="Z15" i="35"/>
  <c r="T15" i="35" s="1"/>
  <c r="Z18" i="35"/>
  <c r="T18" i="35" s="1"/>
  <c r="Z21" i="35"/>
  <c r="T21" i="35" s="1"/>
  <c r="Z24" i="35"/>
  <c r="T24" i="35" s="1"/>
  <c r="I10" i="21"/>
  <c r="Q10" i="21" s="1"/>
  <c r="J48" i="13"/>
  <c r="J43" i="13"/>
  <c r="I8" i="21"/>
  <c r="Q8" i="21" s="1"/>
  <c r="J46" i="13"/>
  <c r="J42" i="13"/>
  <c r="J210" i="11"/>
  <c r="S210" i="11" s="1"/>
  <c r="J200" i="11"/>
  <c r="S200" i="11" s="1"/>
  <c r="J217" i="11"/>
  <c r="J120" i="11"/>
  <c r="S120" i="11" s="1"/>
  <c r="J105" i="11"/>
  <c r="S105" i="11" s="1"/>
  <c r="J100" i="11"/>
  <c r="S100" i="11" s="1"/>
  <c r="J85" i="11"/>
  <c r="S85" i="11" s="1"/>
  <c r="J82" i="11"/>
  <c r="S82" i="11" s="1"/>
  <c r="J64" i="11"/>
  <c r="S64" i="11" s="1"/>
  <c r="J48" i="11"/>
  <c r="S48" i="11" s="1"/>
  <c r="J22" i="11"/>
  <c r="S22" i="11" s="1"/>
  <c r="J195" i="11"/>
  <c r="S195" i="11" s="1"/>
  <c r="J212" i="11"/>
  <c r="S212" i="11" s="1"/>
  <c r="J208" i="11"/>
  <c r="S208" i="11" s="1"/>
  <c r="J204" i="11"/>
  <c r="S204" i="11" s="1"/>
  <c r="J198" i="11"/>
  <c r="S198" i="11" s="1"/>
  <c r="J194" i="11"/>
  <c r="S194" i="11" s="1"/>
  <c r="J211" i="11"/>
  <c r="S211" i="11" s="1"/>
  <c r="J152" i="11"/>
  <c r="S152" i="11" s="1"/>
  <c r="J118" i="11"/>
  <c r="S118" i="11" s="1"/>
  <c r="J114" i="11"/>
  <c r="S114" i="11" s="1"/>
  <c r="J111" i="11"/>
  <c r="S111" i="11" s="1"/>
  <c r="J107" i="11"/>
  <c r="S107" i="11" s="1"/>
  <c r="J98" i="11"/>
  <c r="S98" i="11" s="1"/>
  <c r="J94" i="11"/>
  <c r="S94" i="11" s="1"/>
  <c r="J93" i="11"/>
  <c r="S93" i="11" s="1"/>
  <c r="J87" i="11"/>
  <c r="S87" i="11" s="1"/>
  <c r="J77" i="11"/>
  <c r="S77" i="11" s="1"/>
  <c r="J73" i="11"/>
  <c r="S73" i="11" s="1"/>
  <c r="J72" i="11"/>
  <c r="S72" i="11" s="1"/>
  <c r="J66" i="11"/>
  <c r="S66" i="11" s="1"/>
  <c r="J62" i="11"/>
  <c r="S62" i="11" s="1"/>
  <c r="J58" i="11"/>
  <c r="S58" i="11" s="1"/>
  <c r="J46" i="11"/>
  <c r="S46" i="11" s="1"/>
  <c r="J26" i="11"/>
  <c r="S26" i="11" s="1"/>
  <c r="J14" i="11"/>
  <c r="S14" i="11" s="1"/>
  <c r="J174" i="11"/>
  <c r="S174" i="11" s="1"/>
  <c r="J215" i="11"/>
  <c r="J209" i="11"/>
  <c r="S209" i="11" s="1"/>
  <c r="J199" i="11"/>
  <c r="S199" i="11" s="1"/>
  <c r="J189" i="11"/>
  <c r="S189" i="11" s="1"/>
  <c r="J181" i="11"/>
  <c r="S181" i="11" s="1"/>
  <c r="J168" i="11"/>
  <c r="S168" i="11" s="1"/>
  <c r="J11" i="11"/>
  <c r="S11" i="11" s="1"/>
  <c r="J17" i="11"/>
  <c r="S17" i="11" s="1"/>
  <c r="J24" i="11"/>
  <c r="S24" i="11" s="1"/>
  <c r="J28" i="11"/>
  <c r="S28" i="11" s="1"/>
  <c r="J32" i="11"/>
  <c r="S32" i="11" s="1"/>
  <c r="J44" i="11"/>
  <c r="S44" i="11" s="1"/>
  <c r="J45" i="11"/>
  <c r="S45" i="11" s="1"/>
  <c r="J47" i="11"/>
  <c r="S47" i="11" s="1"/>
  <c r="J53" i="11"/>
  <c r="S53" i="11" s="1"/>
  <c r="J55" i="11"/>
  <c r="S55" i="11" s="1"/>
  <c r="J59" i="11"/>
  <c r="S59" i="11" s="1"/>
  <c r="J61" i="11"/>
  <c r="S61" i="11" s="1"/>
  <c r="J63" i="11"/>
  <c r="S63" i="11" s="1"/>
  <c r="J65" i="11"/>
  <c r="S65" i="11" s="1"/>
  <c r="J69" i="11"/>
  <c r="S69" i="11" s="1"/>
  <c r="J71" i="11"/>
  <c r="S71" i="11" s="1"/>
  <c r="J74" i="11"/>
  <c r="S74" i="11" s="1"/>
  <c r="J76" i="11"/>
  <c r="S76" i="11" s="1"/>
  <c r="J81" i="11"/>
  <c r="S81" i="11" s="1"/>
  <c r="J83" i="11"/>
  <c r="S83" i="11" s="1"/>
  <c r="J84" i="11"/>
  <c r="S84" i="11" s="1"/>
  <c r="J86" i="11"/>
  <c r="S86" i="11" s="1"/>
  <c r="J88" i="11"/>
  <c r="S88" i="11" s="1"/>
  <c r="J92" i="11"/>
  <c r="S92" i="11" s="1"/>
  <c r="J95" i="11"/>
  <c r="S95" i="11" s="1"/>
  <c r="J97" i="11"/>
  <c r="S97" i="11" s="1"/>
  <c r="J99" i="11"/>
  <c r="S99" i="11" s="1"/>
  <c r="J103" i="11"/>
  <c r="S103" i="11" s="1"/>
  <c r="J104" i="11"/>
  <c r="S104" i="11" s="1"/>
  <c r="J106" i="11"/>
  <c r="S106" i="11" s="1"/>
  <c r="J108" i="11"/>
  <c r="S108" i="11" s="1"/>
  <c r="J110" i="11"/>
  <c r="S110" i="11" s="1"/>
  <c r="J115" i="11"/>
  <c r="S115" i="11" s="1"/>
  <c r="J117" i="11"/>
  <c r="S117" i="11" s="1"/>
  <c r="J119" i="11"/>
  <c r="S119" i="11" s="1"/>
  <c r="J151" i="11"/>
  <c r="S151" i="11" s="1"/>
  <c r="J153" i="11"/>
  <c r="S153" i="11" s="1"/>
  <c r="R30" i="14"/>
  <c r="R29" i="14"/>
  <c r="R25" i="14"/>
  <c r="R21" i="14"/>
  <c r="R14" i="14"/>
  <c r="R10" i="14"/>
  <c r="S74" i="12"/>
  <c r="S75" i="12"/>
  <c r="S78" i="12"/>
  <c r="S79" i="12"/>
  <c r="S80" i="12"/>
  <c r="S81" i="12"/>
  <c r="S82" i="12"/>
  <c r="S83" i="12"/>
  <c r="S84" i="12"/>
  <c r="S5" i="33"/>
  <c r="J92" i="30"/>
  <c r="Q92" i="30" s="1"/>
  <c r="J91" i="30"/>
  <c r="Q91" i="30" s="1"/>
  <c r="J90" i="30"/>
  <c r="Q90" i="30" s="1"/>
  <c r="L119" i="34"/>
  <c r="S119" i="34" s="1"/>
  <c r="Z34" i="35"/>
  <c r="T34" i="35" s="1"/>
  <c r="Z45" i="35"/>
  <c r="T45" i="35" s="1"/>
  <c r="Z47" i="35"/>
  <c r="T47" i="35" s="1"/>
  <c r="Z52" i="35"/>
  <c r="T52" i="35" s="1"/>
  <c r="Z43" i="36"/>
  <c r="T43" i="36" s="1"/>
  <c r="Z47" i="36"/>
  <c r="T47" i="36" s="1"/>
  <c r="J36" i="11"/>
  <c r="S36" i="11" s="1"/>
  <c r="J171" i="11"/>
  <c r="S171" i="11" s="1"/>
  <c r="J179" i="11"/>
  <c r="S179" i="11" s="1"/>
  <c r="J183" i="11"/>
  <c r="S183" i="11" s="1"/>
  <c r="J187" i="11"/>
  <c r="S187" i="11" s="1"/>
  <c r="J193" i="11"/>
  <c r="S193" i="11" s="1"/>
  <c r="J197" i="11"/>
  <c r="S197" i="11" s="1"/>
  <c r="J201" i="11"/>
  <c r="S201" i="11" s="1"/>
  <c r="J207" i="11"/>
  <c r="S207" i="11" s="1"/>
  <c r="L78" i="34"/>
  <c r="L102" i="34"/>
  <c r="Z36" i="35"/>
  <c r="T36" i="35" s="1"/>
  <c r="Z49" i="35"/>
  <c r="T49" i="35" s="1"/>
  <c r="T73" i="34"/>
  <c r="T75" i="34"/>
  <c r="T79" i="34"/>
  <c r="T77" i="34"/>
  <c r="T127" i="34"/>
  <c r="U6" i="11"/>
  <c r="Q378" i="30"/>
  <c r="Q375" i="30"/>
  <c r="Q373" i="30"/>
  <c r="Q119" i="30"/>
  <c r="Q117" i="30"/>
  <c r="J109" i="30"/>
  <c r="Q109" i="30" s="1"/>
  <c r="J111" i="30"/>
  <c r="Q111" i="30" s="1"/>
  <c r="J72" i="30"/>
  <c r="Q72" i="30" s="1"/>
  <c r="J75" i="30"/>
  <c r="Q75" i="30" s="1"/>
  <c r="J77" i="30"/>
  <c r="Q77" i="30" s="1"/>
  <c r="J78" i="30"/>
  <c r="Q78" i="30" s="1"/>
  <c r="J84" i="30"/>
  <c r="Q84" i="30" s="1"/>
  <c r="Q85" i="30"/>
  <c r="J99" i="30"/>
  <c r="Q99" i="30" s="1"/>
  <c r="J100" i="30"/>
  <c r="Q100" i="30" s="1"/>
  <c r="J103" i="30"/>
  <c r="Q103" i="30" s="1"/>
  <c r="J104" i="30"/>
  <c r="Q104" i="30" s="1"/>
  <c r="J125" i="30"/>
  <c r="Q125" i="30" s="1"/>
  <c r="J127" i="30"/>
  <c r="Q127" i="30" s="1"/>
  <c r="J128" i="30"/>
  <c r="Q128" i="30" s="1"/>
  <c r="J131" i="30"/>
  <c r="Q131" i="30" s="1"/>
  <c r="J133" i="30"/>
  <c r="Q133" i="30" s="1"/>
  <c r="J147" i="30"/>
  <c r="Q147" i="30" s="1"/>
  <c r="J151" i="30"/>
  <c r="Q151" i="30" s="1"/>
  <c r="J153" i="30"/>
  <c r="Q153" i="30" s="1"/>
  <c r="J154" i="30"/>
  <c r="Q154" i="30" s="1"/>
  <c r="J157" i="30"/>
  <c r="Q157" i="30" s="1"/>
  <c r="J163" i="30"/>
  <c r="Q163" i="30" s="1"/>
  <c r="J167" i="30"/>
  <c r="Q167" i="30" s="1"/>
  <c r="J169" i="30"/>
  <c r="Q169" i="30" s="1"/>
  <c r="J170" i="30"/>
  <c r="Q170" i="30" s="1"/>
  <c r="J175" i="30"/>
  <c r="Q175" i="30" s="1"/>
  <c r="J178" i="30"/>
  <c r="Q178" i="30" s="1"/>
  <c r="J180" i="30"/>
  <c r="Q180" i="30" s="1"/>
  <c r="J181" i="30"/>
  <c r="Q181" i="30" s="1"/>
  <c r="J184" i="30"/>
  <c r="Q184" i="30" s="1"/>
  <c r="J185" i="30"/>
  <c r="Q185" i="30" s="1"/>
  <c r="J205" i="30"/>
  <c r="Q205" i="30" s="1"/>
  <c r="J207" i="30"/>
  <c r="Q207" i="30" s="1"/>
  <c r="J209" i="30"/>
  <c r="Q209" i="30" s="1"/>
  <c r="J211" i="30"/>
  <c r="Q211" i="30" s="1"/>
  <c r="J213" i="30"/>
  <c r="Q213" i="30" s="1"/>
  <c r="J215" i="30"/>
  <c r="Q215" i="30" s="1"/>
  <c r="J217" i="30"/>
  <c r="Q217" i="30" s="1"/>
  <c r="J219" i="30"/>
  <c r="Q219" i="30" s="1"/>
  <c r="J221" i="30"/>
  <c r="Q221" i="30" s="1"/>
  <c r="J223" i="30"/>
  <c r="Q223" i="30" s="1"/>
  <c r="Q364" i="30"/>
  <c r="Q420" i="30"/>
  <c r="Q418" i="30"/>
  <c r="Q416" i="30"/>
  <c r="Q408" i="30"/>
  <c r="Q406" i="30"/>
  <c r="Q394" i="30"/>
  <c r="Q384" i="30"/>
  <c r="Q383" i="30"/>
  <c r="Q380" i="30"/>
  <c r="Q403" i="30"/>
  <c r="J220" i="30"/>
  <c r="Q220" i="30" s="1"/>
  <c r="J212" i="30"/>
  <c r="Q212" i="30" s="1"/>
  <c r="J208" i="30"/>
  <c r="Q208" i="30" s="1"/>
  <c r="J204" i="30"/>
  <c r="Q204" i="30" s="1"/>
  <c r="J203" i="30"/>
  <c r="Q203" i="30" s="1"/>
  <c r="J186" i="30"/>
  <c r="Q186" i="30" s="1"/>
  <c r="J182" i="30"/>
  <c r="Q182" i="30" s="1"/>
  <c r="J179" i="30"/>
  <c r="Q179" i="30" s="1"/>
  <c r="J174" i="30"/>
  <c r="Q174" i="30" s="1"/>
  <c r="J168" i="30"/>
  <c r="Q168" i="30" s="1"/>
  <c r="J162" i="30"/>
  <c r="Q162" i="30" s="1"/>
  <c r="J155" i="30"/>
  <c r="Q155" i="30" s="1"/>
  <c r="J152" i="30"/>
  <c r="Q152" i="30" s="1"/>
  <c r="J146" i="30"/>
  <c r="Q146" i="30" s="1"/>
  <c r="J102" i="30"/>
  <c r="Q102" i="30" s="1"/>
  <c r="J98" i="30"/>
  <c r="Q98" i="30" s="1"/>
  <c r="J97" i="30"/>
  <c r="Q97" i="30" s="1"/>
  <c r="J89" i="30"/>
  <c r="Q89" i="30" s="1"/>
  <c r="J88" i="30"/>
  <c r="Q88" i="30" s="1"/>
  <c r="J74" i="30"/>
  <c r="Q74" i="30" s="1"/>
  <c r="J73" i="30"/>
  <c r="Q73" i="30" s="1"/>
  <c r="J107" i="30"/>
  <c r="Q107" i="30" s="1"/>
  <c r="J108" i="30"/>
  <c r="Q108" i="30" s="1"/>
  <c r="Q116" i="30"/>
  <c r="Q120" i="30"/>
  <c r="Q374" i="30"/>
  <c r="M43" i="36"/>
  <c r="S43" i="36" s="1"/>
  <c r="M75" i="34"/>
  <c r="S75" i="34" s="1"/>
  <c r="L49" i="35"/>
  <c r="L37" i="35"/>
  <c r="L46" i="35"/>
  <c r="L50" i="35"/>
  <c r="L53" i="35"/>
  <c r="L62" i="35"/>
  <c r="L18" i="35"/>
  <c r="L26" i="35"/>
  <c r="L49" i="36"/>
  <c r="M49" i="36" s="1"/>
  <c r="S49" i="36" s="1"/>
  <c r="L47" i="36"/>
  <c r="L52" i="36"/>
  <c r="L48" i="36"/>
  <c r="L45" i="36"/>
  <c r="M45" i="36" s="1"/>
  <c r="S45" i="36" s="1"/>
  <c r="L52" i="35"/>
  <c r="T5" i="33"/>
  <c r="I8" i="33"/>
  <c r="R8" i="33" s="1"/>
  <c r="I7" i="33"/>
  <c r="R7" i="33" s="1"/>
  <c r="I11" i="33"/>
  <c r="R11" i="33" s="1"/>
  <c r="I13" i="33"/>
  <c r="R13" i="33" s="1"/>
  <c r="I9" i="33"/>
  <c r="R9" i="33" s="1"/>
  <c r="I7" i="21"/>
  <c r="Q7" i="21" s="1"/>
  <c r="Q9" i="21"/>
  <c r="I10" i="33"/>
  <c r="R10" i="33" s="1"/>
  <c r="I12" i="33"/>
  <c r="R12" i="33" s="1"/>
  <c r="I6" i="33"/>
  <c r="R6" i="33" s="1"/>
  <c r="J45" i="13"/>
  <c r="J49" i="13"/>
  <c r="L51" i="36"/>
  <c r="L23" i="35"/>
  <c r="L15" i="35"/>
  <c r="L54" i="35"/>
  <c r="M54" i="35" s="1"/>
  <c r="S54" i="35" s="1"/>
  <c r="L47" i="35"/>
  <c r="M47" i="35" s="1"/>
  <c r="S47" i="35" s="1"/>
  <c r="L38" i="35"/>
  <c r="M38" i="35" s="1"/>
  <c r="S38" i="35" s="1"/>
  <c r="L34" i="35"/>
  <c r="M34" i="35" s="1"/>
  <c r="S34" i="35" s="1"/>
  <c r="M47" i="37"/>
  <c r="T47" i="37" s="1"/>
  <c r="L21" i="35"/>
  <c r="L61" i="35"/>
  <c r="L45" i="35"/>
  <c r="L36" i="35"/>
  <c r="S6" i="12" l="1"/>
  <c r="Q6" i="21"/>
  <c r="Q6" i="30"/>
  <c r="S6" i="11"/>
  <c r="S6" i="13"/>
  <c r="T6" i="36"/>
  <c r="M79" i="34"/>
  <c r="S79" i="34" s="1"/>
  <c r="M127" i="34"/>
  <c r="S127" i="34" s="1"/>
  <c r="T8" i="34"/>
  <c r="R6" i="14"/>
  <c r="M33" i="37"/>
  <c r="T33" i="37" s="1"/>
  <c r="M15" i="35"/>
  <c r="S15" i="35" s="1"/>
  <c r="M29" i="37"/>
  <c r="T29" i="37" s="1"/>
  <c r="M18" i="35"/>
  <c r="S18" i="35" s="1"/>
  <c r="M73" i="34"/>
  <c r="S73" i="34" s="1"/>
  <c r="M77" i="34"/>
  <c r="S77" i="34" s="1"/>
  <c r="M45" i="35"/>
  <c r="S45" i="35" s="1"/>
  <c r="M61" i="35"/>
  <c r="S61" i="35" s="1"/>
  <c r="M51" i="36"/>
  <c r="S51" i="36" s="1"/>
  <c r="T6" i="35"/>
  <c r="M31" i="37"/>
  <c r="T31" i="37" s="1"/>
  <c r="M42" i="37"/>
  <c r="T42" i="37" s="1"/>
  <c r="R5" i="33"/>
  <c r="M49" i="35"/>
  <c r="S49" i="35" s="1"/>
  <c r="M47" i="36"/>
  <c r="S47" i="36" s="1"/>
  <c r="M36" i="35"/>
  <c r="S36" i="35" s="1"/>
  <c r="M21" i="35"/>
  <c r="S21" i="35" s="1"/>
  <c r="M45" i="37"/>
  <c r="T45" i="37" s="1"/>
  <c r="M24" i="35"/>
  <c r="S24" i="35" s="1"/>
  <c r="M52" i="35"/>
  <c r="S52" i="35" s="1"/>
  <c r="M40" i="37"/>
  <c r="T40" i="37" s="1"/>
  <c r="S8" i="34" l="1"/>
  <c r="S6" i="36"/>
  <c r="T6" i="37"/>
  <c r="S6" i="35"/>
  <c r="U45" i="37" l="1"/>
  <c r="U47" i="37"/>
  <c r="U6" i="37" l="1"/>
  <c r="H1" i="33"/>
  <c r="I1" i="30"/>
  <c r="I1" i="11"/>
  <c r="I1" i="13"/>
  <c r="M1" i="35"/>
  <c r="K1" i="12"/>
  <c r="M1" i="37"/>
  <c r="H1" i="14"/>
  <c r="M1" i="36"/>
  <c r="M1" i="34"/>
  <c r="H1" i="21"/>
  <c r="H2" i="14"/>
  <c r="M2" i="36"/>
  <c r="M2" i="34"/>
  <c r="K2" i="12"/>
  <c r="I2" i="30"/>
  <c r="M2" i="37"/>
  <c r="M2" i="35"/>
  <c r="I2" i="13"/>
  <c r="H2" i="21"/>
  <c r="I2" i="11"/>
  <c r="H2" i="33"/>
  <c r="I3" i="13"/>
  <c r="I3" i="30"/>
  <c r="M3" i="37"/>
  <c r="M3" i="36"/>
  <c r="M3" i="34"/>
  <c r="K3" i="12"/>
  <c r="I3" i="11"/>
  <c r="M3" i="35"/>
  <c r="H3" i="33"/>
  <c r="H3" i="21"/>
  <c r="H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TatjanaIT</author>
  </authors>
  <commentList>
    <comment ref="A9" authorId="0" shapeId="0" xr:uid="{00000000-0006-0000-0700-000001000000}">
      <text>
        <r>
          <rPr>
            <sz val="8"/>
            <color indexed="81"/>
            <rFont val="Tahoma"/>
            <family val="2"/>
            <charset val="204"/>
          </rPr>
          <t>декоративная панель</t>
        </r>
      </text>
    </comment>
    <comment ref="A10" authorId="0" shapeId="0" xr:uid="{00000000-0006-0000-0700-000002000000}">
      <text>
        <r>
          <rPr>
            <sz val="8"/>
            <color indexed="81"/>
            <rFont val="Tahoma"/>
            <family val="2"/>
            <charset val="204"/>
          </rPr>
          <t>дренажный поддон</t>
        </r>
      </text>
    </comment>
    <comment ref="A12" authorId="0" shapeId="0" xr:uid="{00000000-0006-0000-0700-000003000000}">
      <text>
        <r>
          <rPr>
            <sz val="8"/>
            <color indexed="81"/>
            <rFont val="Tahoma"/>
            <family val="2"/>
            <charset val="204"/>
          </rPr>
          <t>декоративная панель</t>
        </r>
      </text>
    </comment>
    <comment ref="A13" authorId="0" shapeId="0" xr:uid="{00000000-0006-0000-0700-000004000000}">
      <text>
        <r>
          <rPr>
            <sz val="8"/>
            <color indexed="81"/>
            <rFont val="Tahoma"/>
            <family val="2"/>
            <charset val="204"/>
          </rPr>
          <t>дренажный поддон</t>
        </r>
      </text>
    </comment>
    <comment ref="A15" authorId="0" shapeId="0" xr:uid="{00000000-0006-0000-0700-000005000000}">
      <text>
        <r>
          <rPr>
            <sz val="8"/>
            <color indexed="81"/>
            <rFont val="Tahoma"/>
            <family val="2"/>
            <charset val="204"/>
          </rPr>
          <t>декоративная панель</t>
        </r>
      </text>
    </comment>
    <comment ref="A16" authorId="0" shapeId="0" xr:uid="{00000000-0006-0000-0700-000006000000}">
      <text>
        <r>
          <rPr>
            <sz val="8"/>
            <color indexed="81"/>
            <rFont val="Tahoma"/>
            <family val="2"/>
            <charset val="204"/>
          </rPr>
          <t>дренажный поддон</t>
        </r>
      </text>
    </comment>
    <comment ref="A18" authorId="0" shapeId="0" xr:uid="{00000000-0006-0000-0700-000007000000}">
      <text>
        <r>
          <rPr>
            <sz val="8"/>
            <color indexed="81"/>
            <rFont val="Tahoma"/>
            <family val="2"/>
            <charset val="204"/>
          </rPr>
          <t>декоративная панель</t>
        </r>
      </text>
    </comment>
    <comment ref="A19" authorId="0" shapeId="0" xr:uid="{00000000-0006-0000-0700-000008000000}">
      <text>
        <r>
          <rPr>
            <sz val="8"/>
            <color indexed="81"/>
            <rFont val="Tahoma"/>
            <family val="2"/>
            <charset val="204"/>
          </rPr>
          <t>дренажный поддон</t>
        </r>
      </text>
    </comment>
    <comment ref="A23" authorId="0" shapeId="0" xr:uid="{00000000-0006-0000-0700-000009000000}">
      <text>
        <r>
          <rPr>
            <sz val="8"/>
            <color indexed="81"/>
            <rFont val="Tahoma"/>
            <family val="2"/>
            <charset val="204"/>
          </rPr>
          <t>панель</t>
        </r>
      </text>
    </comment>
    <comment ref="A25" authorId="0" shapeId="0" xr:uid="{00000000-0006-0000-0700-00000A000000}">
      <text>
        <r>
          <rPr>
            <sz val="8"/>
            <color indexed="81"/>
            <rFont val="Tahoma"/>
            <family val="2"/>
            <charset val="204"/>
          </rPr>
          <t>панель</t>
        </r>
      </text>
    </comment>
    <comment ref="A27" authorId="0" shapeId="0" xr:uid="{00000000-0006-0000-0700-00000B000000}">
      <text>
        <r>
          <rPr>
            <sz val="8"/>
            <color indexed="81"/>
            <rFont val="Tahoma"/>
            <family val="2"/>
            <charset val="204"/>
          </rPr>
          <t>панель</t>
        </r>
      </text>
    </comment>
    <comment ref="A29" authorId="0" shapeId="0" xr:uid="{00000000-0006-0000-0700-00000C000000}">
      <text>
        <r>
          <rPr>
            <sz val="8"/>
            <color indexed="81"/>
            <rFont val="Tahoma"/>
            <family val="2"/>
            <charset val="204"/>
          </rPr>
          <t>панель</t>
        </r>
      </text>
    </comment>
    <comment ref="A31" authorId="0" shapeId="0" xr:uid="{00000000-0006-0000-0700-00000D000000}">
      <text>
        <r>
          <rPr>
            <sz val="8"/>
            <color indexed="81"/>
            <rFont val="Tahoma"/>
            <family val="2"/>
            <charset val="204"/>
          </rPr>
          <t>панель</t>
        </r>
      </text>
    </comment>
    <comment ref="A33" authorId="0" shapeId="0" xr:uid="{00000000-0006-0000-0700-00000E000000}">
      <text>
        <r>
          <rPr>
            <sz val="8"/>
            <color indexed="81"/>
            <rFont val="Tahoma"/>
            <family val="2"/>
            <charset val="204"/>
          </rPr>
          <t>панель</t>
        </r>
      </text>
    </comment>
  </commentList>
</comments>
</file>

<file path=xl/sharedStrings.xml><?xml version="1.0" encoding="utf-8"?>
<sst xmlns="http://schemas.openxmlformats.org/spreadsheetml/2006/main" count="3406" uniqueCount="1660">
  <si>
    <t>MDOU-36HN1-L outdoor</t>
  </si>
  <si>
    <t>MDOU-48HN1-L outdoor</t>
  </si>
  <si>
    <t>MDOU-60HN1-L outdoor</t>
  </si>
  <si>
    <t>Оптовая 
цена, USD</t>
  </si>
  <si>
    <t>Контроллер для  гостиниц (работа с картой гостя)</t>
  </si>
  <si>
    <t>МОДУЛЬНЫЕ ЧИЛЛЕРЫ</t>
  </si>
  <si>
    <t>Розничная цена, USD</t>
  </si>
  <si>
    <t>Аксессуары к 2х-трубным фанкойлам</t>
  </si>
  <si>
    <t>VRF МУЛЬТИЗОНАЛЬНЫЕ ИНВЕРТОРНЫЕ СИСТЕМЫ КОНДИЦИОНИРОВАНИЯ</t>
  </si>
  <si>
    <t>АКСЕССУАРЫ</t>
  </si>
  <si>
    <t>Программа для диагностики</t>
  </si>
  <si>
    <t>Розничная цена unit, USD</t>
  </si>
  <si>
    <t>Розничная цена set, USD</t>
  </si>
  <si>
    <t>Вес нетто, кг</t>
  </si>
  <si>
    <t>Оптовая цена,  USD</t>
  </si>
  <si>
    <t>Руфтопы</t>
  </si>
  <si>
    <t>Компрессорно-конденсаторные блоки</t>
  </si>
  <si>
    <t>Тепловые насосы</t>
  </si>
  <si>
    <t>БЫТОВЫЕ КОНДИЦИОНЕРЫ (RAC)</t>
  </si>
  <si>
    <t>R410A</t>
  </si>
  <si>
    <t>ПОЛУПРОМЫШЛЕННЫЕ КОНДИЦИОНЕРЫ (PAC)</t>
  </si>
  <si>
    <t>ИНВЕРТОРНЫЕ ПОЛУПРОМЫШЛЕННЫЕ КОНДИЦИОНЕРЫ (PAC)</t>
  </si>
  <si>
    <t>heat pump, R410A</t>
  </si>
  <si>
    <t>heat pump,  R410A</t>
  </si>
  <si>
    <t>Inverter, R410A</t>
  </si>
  <si>
    <t>скидка,%</t>
  </si>
  <si>
    <t>Габариты блока, мм,   ШхВхГ</t>
  </si>
  <si>
    <t>MDKT3-200FG30</t>
  </si>
  <si>
    <t>MDKT3-300FG30</t>
  </si>
  <si>
    <t>MDKT3-400FG30</t>
  </si>
  <si>
    <t>MDKT3-500FG30</t>
  </si>
  <si>
    <t>MDKT3-600FG30</t>
  </si>
  <si>
    <t>MDKT3-800FG30</t>
  </si>
  <si>
    <t>MDKT3-1000FG30</t>
  </si>
  <si>
    <t>MDKT3-1200FG30</t>
  </si>
  <si>
    <t>MDKT3-1400FG30</t>
  </si>
  <si>
    <t>MDKT3-200FG50</t>
  </si>
  <si>
    <t>MDKT3-300FG50</t>
  </si>
  <si>
    <t>MDKT3-400FG50</t>
  </si>
  <si>
    <t>MDKT3-500FG50</t>
  </si>
  <si>
    <t>MDKT3-600FG50</t>
  </si>
  <si>
    <t>MDKT3-800FG50</t>
  </si>
  <si>
    <t>MDKT3-1000FG50</t>
  </si>
  <si>
    <t>MDKT3-1200FG50</t>
  </si>
  <si>
    <t>MDKT3-1400FG50</t>
  </si>
  <si>
    <t>MDKD-300S</t>
  </si>
  <si>
    <t>MDKD-400S</t>
  </si>
  <si>
    <t>MDKD-500S</t>
  </si>
  <si>
    <t>MDKA-600F</t>
  </si>
  <si>
    <t>MDKA-750F</t>
  </si>
  <si>
    <t>MDKA-850F</t>
  </si>
  <si>
    <t>MDKA-950F</t>
  </si>
  <si>
    <t>MDKA-1200F</t>
  </si>
  <si>
    <t>MDKA-1500F</t>
  </si>
  <si>
    <t>MDKG-250R3</t>
  </si>
  <si>
    <t>MDKG-300R3</t>
  </si>
  <si>
    <t>MDKG-400R3</t>
  </si>
  <si>
    <t>MDKG-500R3</t>
  </si>
  <si>
    <t>MDKG-600R3</t>
  </si>
  <si>
    <t>MDVS-252W/DRN1</t>
  </si>
  <si>
    <t>MDVS-280W/DRN1</t>
  </si>
  <si>
    <t>MDVS-335W/DRN1</t>
  </si>
  <si>
    <t>MDV-D45G/N1-R3</t>
  </si>
  <si>
    <t>MDV-D80G/N1Y-R3</t>
  </si>
  <si>
    <t>MDV-D90G/N1Y-R3</t>
  </si>
  <si>
    <t>780*1000*550</t>
  </si>
  <si>
    <t>900*1327*320</t>
  </si>
  <si>
    <t>915*290*230</t>
  </si>
  <si>
    <t>MDKT2-300G12</t>
  </si>
  <si>
    <t>MDKT2-400G12</t>
  </si>
  <si>
    <t>MDKT2-500G12</t>
  </si>
  <si>
    <t>MDKT2-200G30</t>
  </si>
  <si>
    <t>MDKT2-300G30</t>
  </si>
  <si>
    <t>MDKT2-400G30</t>
  </si>
  <si>
    <t>MDKT2-500G30</t>
  </si>
  <si>
    <t>MDKT2-600G30</t>
  </si>
  <si>
    <t>MDKT2-800G30</t>
  </si>
  <si>
    <t>MDKT2-1000G30</t>
  </si>
  <si>
    <t>MDKT2-1200G30</t>
  </si>
  <si>
    <t>MDKT2-1400G30</t>
  </si>
  <si>
    <t>MDKT2-200G50</t>
  </si>
  <si>
    <t>MDKT2-300G50</t>
  </si>
  <si>
    <t>MDKT2-400G50</t>
  </si>
  <si>
    <t>MDKT2-500G50</t>
  </si>
  <si>
    <t>MDKT2-600G50</t>
  </si>
  <si>
    <t>MDKT2-800G50</t>
  </si>
  <si>
    <t>MDKT2-1000G50</t>
  </si>
  <si>
    <t>MDKT2-1200G50</t>
  </si>
  <si>
    <t>MDKT2-1400G50</t>
  </si>
  <si>
    <t>MDV-D22Q4/N1-A3</t>
  </si>
  <si>
    <t>MDV-D28Q4/N1-A3</t>
  </si>
  <si>
    <t>MDV-D36Q4/N1-A3</t>
  </si>
  <si>
    <t>MDV-D45Q4/N1-A3</t>
  </si>
  <si>
    <t>MDV-D56Q4/N1-А3</t>
  </si>
  <si>
    <t>MDV-D71Q4/N1-D</t>
  </si>
  <si>
    <t>MDV-D112Q4/N1-D</t>
  </si>
  <si>
    <t>MDV-D140Q4/N1-D</t>
  </si>
  <si>
    <t>MDV-D22T2/N1-BA5</t>
  </si>
  <si>
    <t>MDV-D28T2/N1-BA5</t>
  </si>
  <si>
    <t>MDV-D80T2/N1-BA5</t>
  </si>
  <si>
    <t>MDV-D90T2/N1-BA5</t>
  </si>
  <si>
    <t>MDV-D112T2/N1-BA5</t>
  </si>
  <si>
    <t>MDV-D140T2/N1-BA5</t>
  </si>
  <si>
    <t>MDV-D71T1/N1-B</t>
  </si>
  <si>
    <t>MDV-D80T1/N1-B</t>
  </si>
  <si>
    <t>MDV-D90T1/N1-B</t>
  </si>
  <si>
    <t>MDV-D112T1/N1-B</t>
  </si>
  <si>
    <t>MDV-D140T1/N1-B</t>
  </si>
  <si>
    <t>MDV-D160T1/N1-B</t>
  </si>
  <si>
    <t>MDV-D200T1/N1-B</t>
  </si>
  <si>
    <t>MDV-D250T1/N1-B</t>
  </si>
  <si>
    <t>MDV-D280T1/N1-B</t>
  </si>
  <si>
    <t>MDV-D36DL/N1-C</t>
  </si>
  <si>
    <t>MDV-D45DL/N1-C</t>
  </si>
  <si>
    <t>MDV-D56DL/N1-C</t>
  </si>
  <si>
    <t>MDV-D71DL/N1-C</t>
  </si>
  <si>
    <t>MDV-D80DL/N1-C</t>
  </si>
  <si>
    <t>MDV-D90DL/N1-C</t>
  </si>
  <si>
    <t>MDV-D112DL/N1-C</t>
  </si>
  <si>
    <t>MDV-D140DL/N1-C</t>
  </si>
  <si>
    <t>MDV-D22Z/N1-F4</t>
  </si>
  <si>
    <t>MDV-D28Z/N1-F4</t>
  </si>
  <si>
    <t>MDV-D36Z/N1-F4</t>
  </si>
  <si>
    <t>MDV-D45Z/N1-F4</t>
  </si>
  <si>
    <t>MDV-D56Z/N1-F4</t>
  </si>
  <si>
    <t>MDV-D71Z/N1-F4</t>
  </si>
  <si>
    <t>MDV-D80Z/N1-F4</t>
  </si>
  <si>
    <t>MDV-D160DL/N1-С</t>
  </si>
  <si>
    <t>Дренажный поддон для фанкойлов MDKD-**</t>
  </si>
  <si>
    <t>Панель к фанкойлам MDKA-**</t>
  </si>
  <si>
    <t>Панель к фанкойлам MDKD-**</t>
  </si>
  <si>
    <t>KJR-811</t>
  </si>
  <si>
    <t>КОМПРЕССОРНО-КОНДЕНСАТОРНЫЕ БЛОКИ</t>
  </si>
  <si>
    <r>
      <t>Оптовая цена</t>
    </r>
    <r>
      <rPr>
        <b/>
        <sz val="8"/>
        <rFont val="Arial"/>
        <family val="2"/>
        <charset val="204"/>
      </rPr>
      <t>,  USD</t>
    </r>
  </si>
  <si>
    <t>ширина</t>
  </si>
  <si>
    <t>высота</t>
  </si>
  <si>
    <t>глубина</t>
  </si>
  <si>
    <t>вес брутто, кг</t>
  </si>
  <si>
    <r>
      <t>объем, м</t>
    </r>
    <r>
      <rPr>
        <b/>
        <vertAlign val="superscript"/>
        <sz val="8"/>
        <rFont val="Arial"/>
        <family val="2"/>
        <charset val="204"/>
      </rPr>
      <t>3</t>
    </r>
  </si>
  <si>
    <t>Количество, ед.</t>
  </si>
  <si>
    <t>Сумма заказа, $</t>
  </si>
  <si>
    <t>Объем заказа, м3</t>
  </si>
  <si>
    <t>Вес брутто заказа, кг</t>
  </si>
  <si>
    <t>ОБЪЕМ ЗАКАЗА</t>
  </si>
  <si>
    <t>Коли-чество, ед.</t>
  </si>
  <si>
    <t>Габариты, мм</t>
  </si>
  <si>
    <t>Сумма заказа, unit, $</t>
  </si>
  <si>
    <t>Сумма заказа, set, $</t>
  </si>
  <si>
    <t>unit</t>
  </si>
  <si>
    <t>set</t>
  </si>
  <si>
    <t>Объем заказа, unit, м3</t>
  </si>
  <si>
    <t>Объем заказа, set, м3</t>
  </si>
  <si>
    <t>Вес брутто заказа unit, кг</t>
  </si>
  <si>
    <t>Вес брутто заказа set, кг</t>
  </si>
  <si>
    <t>Полупромышленные</t>
  </si>
  <si>
    <r>
      <t xml:space="preserve">Оптовая цена </t>
    </r>
    <r>
      <rPr>
        <b/>
        <u/>
        <sz val="8"/>
        <rFont val="Arial"/>
        <family val="2"/>
        <charset val="204"/>
      </rPr>
      <t>unit</t>
    </r>
    <r>
      <rPr>
        <b/>
        <sz val="8"/>
        <rFont val="Arial"/>
        <family val="2"/>
        <charset val="204"/>
      </rPr>
      <t>, USD</t>
    </r>
  </si>
  <si>
    <t>TWVK09</t>
  </si>
  <si>
    <t>Клапан 3-х ходовой c приводом (универсальный)</t>
  </si>
  <si>
    <t>ЧИЛЛЕРЫ винтовые</t>
  </si>
  <si>
    <t>Вес нетто,     кг</t>
  </si>
  <si>
    <t>1015*705*385</t>
  </si>
  <si>
    <t>1050*855*315</t>
  </si>
  <si>
    <t>--</t>
  </si>
  <si>
    <t>Модель</t>
  </si>
  <si>
    <t>Мощность кВт</t>
  </si>
  <si>
    <t>Потр. мощн., кВт</t>
  </si>
  <si>
    <t>Расход воздуха, м3/ч</t>
  </si>
  <si>
    <t>охл.</t>
  </si>
  <si>
    <t>нагр.</t>
  </si>
  <si>
    <t>Вес нетто,                                     кг</t>
  </si>
  <si>
    <t>990*966*354</t>
  </si>
  <si>
    <t>1120*1100*435</t>
  </si>
  <si>
    <t>Наименование</t>
  </si>
  <si>
    <t>Мощность., кВт</t>
  </si>
  <si>
    <t>Расход воды</t>
  </si>
  <si>
    <t>Гидр. сопр-е, кПа</t>
  </si>
  <si>
    <t>Габариты блока, мм</t>
  </si>
  <si>
    <t>Вес нетто кг</t>
  </si>
  <si>
    <t>холод</t>
  </si>
  <si>
    <t>тепло</t>
  </si>
  <si>
    <t>м3/ч</t>
  </si>
  <si>
    <t>-</t>
  </si>
  <si>
    <t>ККБ</t>
  </si>
  <si>
    <t>Hitachi</t>
  </si>
  <si>
    <t>Sanyo</t>
  </si>
  <si>
    <t>1032*1307*443</t>
  </si>
  <si>
    <t>1320*1060*730</t>
  </si>
  <si>
    <t>946*400*816</t>
  </si>
  <si>
    <t>1290*400*809</t>
  </si>
  <si>
    <t>MDV-MBQ4-03B</t>
  </si>
  <si>
    <t>2011804A0020</t>
  </si>
  <si>
    <t>840*230*840</t>
  </si>
  <si>
    <t>MDV-MBQ4-02C</t>
  </si>
  <si>
    <t>840*300*840</t>
  </si>
  <si>
    <t>KJR-18B/E-D</t>
  </si>
  <si>
    <t>MDV-MBQ4-03A2</t>
  </si>
  <si>
    <t>MDV-MBQ4-02B1</t>
  </si>
  <si>
    <t>Внутренние блоки настенного типа (встроенный расширительный клапан) в комплекте с ИК ПДУ</t>
  </si>
  <si>
    <t>Внутренние блоки напольно-потолочного типа в комплекте с ИК ПДУ</t>
  </si>
  <si>
    <t>CCM02</t>
  </si>
  <si>
    <t>Шлюзы для интеграции BMS</t>
  </si>
  <si>
    <t xml:space="preserve">FQZHN-05 </t>
  </si>
  <si>
    <t xml:space="preserve">для компоновки из 2х модулей </t>
  </si>
  <si>
    <t xml:space="preserve">FQZHW-03N1 </t>
  </si>
  <si>
    <t xml:space="preserve">для компоновки из 3х модулей </t>
  </si>
  <si>
    <t xml:space="preserve">FQZHW-04N1 </t>
  </si>
  <si>
    <t xml:space="preserve">для компоновки из 4х модулей </t>
  </si>
  <si>
    <t>KJR-19B/E</t>
  </si>
  <si>
    <t>NIM 01</t>
  </si>
  <si>
    <t>Соединительные комплекты для приточных установок</t>
  </si>
  <si>
    <t>NIM09</t>
  </si>
  <si>
    <t>952*420*690</t>
  </si>
  <si>
    <t>1300*420*690</t>
  </si>
  <si>
    <t>Эффективность рекуперации, %</t>
  </si>
  <si>
    <t>TWVK04</t>
  </si>
  <si>
    <t>NIM05</t>
  </si>
  <si>
    <t>LRSJ-60/NYN1</t>
  </si>
  <si>
    <t>LRSJ-80/NYN1</t>
  </si>
  <si>
    <t>LRSJ-120/NYN1</t>
  </si>
  <si>
    <t>LRSJ-140/NYN1</t>
  </si>
  <si>
    <t>MDKT3H-800G70</t>
  </si>
  <si>
    <t>MDKT3H-1000G70</t>
  </si>
  <si>
    <t>MDKT3H-1200G70</t>
  </si>
  <si>
    <t>MDKT3H-1400G70</t>
  </si>
  <si>
    <t>MDKT3H-1600G100</t>
  </si>
  <si>
    <t>MDKT3H-1800G100</t>
  </si>
  <si>
    <t>MDKT3H-2200G100</t>
  </si>
  <si>
    <t>MDKT3-200G12</t>
  </si>
  <si>
    <t>MDKT3-300G12</t>
  </si>
  <si>
    <t>MDKT3-400G12</t>
  </si>
  <si>
    <t>MDKT3-500G12</t>
  </si>
  <si>
    <t>MDKT3-600G12</t>
  </si>
  <si>
    <t>MDKT3-800G12</t>
  </si>
  <si>
    <t>MDKT3-1000G12</t>
  </si>
  <si>
    <t>MDKT3-1200G12</t>
  </si>
  <si>
    <t>MDKT3-1400G12</t>
  </si>
  <si>
    <t>MDKT3-200G30</t>
  </si>
  <si>
    <t>MDKT3-300G30</t>
  </si>
  <si>
    <t>MDKT3-400G30</t>
  </si>
  <si>
    <t>MDKT3-500G30</t>
  </si>
  <si>
    <t>MDKT3-600G30</t>
  </si>
  <si>
    <t>MDKT3-800G30</t>
  </si>
  <si>
    <t>MDKT3-1000G30</t>
  </si>
  <si>
    <t>MDKT3-1200G30</t>
  </si>
  <si>
    <t>MDKT3-1400G30</t>
  </si>
  <si>
    <t>MDKT3-200G50</t>
  </si>
  <si>
    <t>MDKT3-300G50</t>
  </si>
  <si>
    <t>MDKT3-400G50</t>
  </si>
  <si>
    <t>MDKT3-500G50</t>
  </si>
  <si>
    <t>MDKT3-600G50</t>
  </si>
  <si>
    <t>MDKT3-800G50</t>
  </si>
  <si>
    <t>MDKT3-1000G50</t>
  </si>
  <si>
    <t>MDKT3-1200G50</t>
  </si>
  <si>
    <t>MDKT3-1400G50</t>
  </si>
  <si>
    <t>MDKD-300R</t>
  </si>
  <si>
    <t>MDKD-400R</t>
  </si>
  <si>
    <t>MDKD-450R</t>
  </si>
  <si>
    <t>MDKD-500R</t>
  </si>
  <si>
    <t>MDKA-600R</t>
  </si>
  <si>
    <t>MDKA-750R</t>
  </si>
  <si>
    <t>MDKA-850R</t>
  </si>
  <si>
    <t>MDKA-950R</t>
  </si>
  <si>
    <t>MDKA-1200R</t>
  </si>
  <si>
    <t>MDKA-1500R</t>
  </si>
  <si>
    <t>Новые наименования моделей</t>
  </si>
  <si>
    <t>HRV-200</t>
  </si>
  <si>
    <t>HRV-300</t>
  </si>
  <si>
    <t>HRV-400</t>
  </si>
  <si>
    <t>HRV-500</t>
  </si>
  <si>
    <t>HRV-800</t>
  </si>
  <si>
    <t>HRV-1000</t>
  </si>
  <si>
    <t>HRV-1500</t>
  </si>
  <si>
    <t>HRV-2000</t>
  </si>
  <si>
    <t>MDOU-48HDN1 outdoor</t>
  </si>
  <si>
    <t>Фанкойлы канальные, двухрядные, 30 Па (Eurovent)</t>
  </si>
  <si>
    <t>Фанкойлы канальные, двухрядные, 12 Па (Eurovent)</t>
  </si>
  <si>
    <t>Фанкойлы канальные, двухрядные, 50 Па (Eurovent)</t>
  </si>
  <si>
    <t>панель потолочная для кассетных блоков серии Q4/N1-A3</t>
  </si>
  <si>
    <t>Инверторные сплит-системы кассетного типа, встроенная помпа, ИК ПДУ в комплекте</t>
  </si>
  <si>
    <t>MDGBL-F185W/RN1</t>
  </si>
  <si>
    <t>KJRM-120D/BMK-E</t>
  </si>
  <si>
    <t>LSBLGW380/C</t>
  </si>
  <si>
    <t>LSBLGW500/C</t>
  </si>
  <si>
    <t>LSBLGW600/C</t>
  </si>
  <si>
    <t>LSBLGW720/C</t>
  </si>
  <si>
    <t>LSBLGW1000/C</t>
  </si>
  <si>
    <t>LSBLGW1200/C</t>
  </si>
  <si>
    <t>LSBLGW1420/C</t>
  </si>
  <si>
    <t>MDV-V80W/DN1</t>
  </si>
  <si>
    <t>MDV-V105W/DN1</t>
  </si>
  <si>
    <t>MDV-V180W/DRN1</t>
  </si>
  <si>
    <t>MDV-V200W/DRN1</t>
  </si>
  <si>
    <t>MDV-V224W/DRN1</t>
  </si>
  <si>
    <t>MDV-V260W/DRN1</t>
  </si>
  <si>
    <t>MDV-D400T1/N1</t>
  </si>
  <si>
    <t>MDV-D450T1/N1</t>
  </si>
  <si>
    <t>MDV-D560T1/N1</t>
  </si>
  <si>
    <t>MD-LonGW64/E</t>
  </si>
  <si>
    <t>IMM441V4PA58</t>
  </si>
  <si>
    <t>IMM-ENET-MA</t>
  </si>
  <si>
    <t>AHUKZ-01A</t>
  </si>
  <si>
    <t>AHUKZ-02A</t>
  </si>
  <si>
    <t>AHUKZ-03A</t>
  </si>
  <si>
    <t>MDC-SS35/RN1L</t>
  </si>
  <si>
    <t>MDC-SS65/RN1L</t>
  </si>
  <si>
    <t>CCM08/E</t>
  </si>
  <si>
    <t>MDCCU-53CN1</t>
  </si>
  <si>
    <t>MDCCU-61CN1</t>
  </si>
  <si>
    <t>MDCCU-70CN1</t>
  </si>
  <si>
    <t>MDCCU-105CN1</t>
  </si>
  <si>
    <t>Danfoss</t>
  </si>
  <si>
    <t>MDUE-18HRN1 indoor</t>
  </si>
  <si>
    <t>MDUE-24HRN1 indoor</t>
  </si>
  <si>
    <t>MDUE-36HRN1 indoor</t>
  </si>
  <si>
    <t>MDUE-48HRN1 indoor</t>
  </si>
  <si>
    <t>MDUE-60HRN1 indoor</t>
  </si>
  <si>
    <t>Внутренние блоки напольного типа с фронтальным забором воздуха в комплекте с ИК ПДУ</t>
  </si>
  <si>
    <r>
      <t xml:space="preserve">Ценовая группа </t>
    </r>
    <r>
      <rPr>
        <b/>
        <i/>
        <sz val="11"/>
        <color indexed="9"/>
        <rFont val="Arial"/>
        <family val="2"/>
        <charset val="204"/>
      </rPr>
      <t>MDV</t>
    </r>
  </si>
  <si>
    <r>
      <t xml:space="preserve">ПРАЙС-ЛИСТ НА КЛИМАТИЧЕСКОЕ ОБОРУДОВАНИЕ </t>
    </r>
    <r>
      <rPr>
        <b/>
        <i/>
        <sz val="12"/>
        <color indexed="9"/>
        <rFont val="Arial"/>
        <family val="2"/>
        <charset val="204"/>
      </rPr>
      <t>MDV</t>
    </r>
  </si>
  <si>
    <t>575*261*575</t>
  </si>
  <si>
    <t>MBQ1-02D</t>
  </si>
  <si>
    <t>MDV-D18Q1/N1-D</t>
  </si>
  <si>
    <t>MDV-D22Q1/N1-D</t>
  </si>
  <si>
    <t>MDV-D28Q1/N1-D</t>
  </si>
  <si>
    <t>MDV-D36Q1/N1-D</t>
  </si>
  <si>
    <t>MDV-MBQ1-02D</t>
  </si>
  <si>
    <t>внутр. блок</t>
  </si>
  <si>
    <t>наружн.блок</t>
  </si>
  <si>
    <t>питание по межбл.кабелю</t>
  </si>
  <si>
    <t>внутр.блок</t>
  </si>
  <si>
    <t>Подключение электропитания</t>
  </si>
  <si>
    <t>Дата начала действия прайс-листа:</t>
  </si>
  <si>
    <t>MD-CCM18A/N</t>
  </si>
  <si>
    <t>MDV-785W/DRN1-i</t>
  </si>
  <si>
    <t>43~58</t>
  </si>
  <si>
    <t>43~59</t>
  </si>
  <si>
    <t>43~60</t>
  </si>
  <si>
    <t>43~62</t>
  </si>
  <si>
    <t>43~63</t>
  </si>
  <si>
    <t>FQZHN-02D</t>
  </si>
  <si>
    <t>FQZHW-03N1D</t>
  </si>
  <si>
    <t>Мощность, кВт</t>
  </si>
  <si>
    <t>Фанкойлы канальные, трёхрядные, высоконапорные 70-100 Па</t>
  </si>
  <si>
    <t>MDV5-X252W/V2GN1</t>
  </si>
  <si>
    <t>MDV5-X280W/V2GN1</t>
  </si>
  <si>
    <t>MDV5-X335W/V2GN1</t>
  </si>
  <si>
    <t>MDV5-X400W/V2GN1</t>
  </si>
  <si>
    <t>MDV5-X450W/V2GN1</t>
  </si>
  <si>
    <t>MDV5-X500W/V2GN1</t>
  </si>
  <si>
    <t>MDV5-X560W/V2GN1</t>
  </si>
  <si>
    <t>MDV5-X615W/V2GN1</t>
  </si>
  <si>
    <t>MDC-SS80/RN1L</t>
  </si>
  <si>
    <t>KJR-12B/DP(T)-E</t>
  </si>
  <si>
    <t>Проводной пульт ДУ с функцией follow me</t>
  </si>
  <si>
    <t>Производительность по воздуху, м3/ч</t>
  </si>
  <si>
    <t>ПРИТОЧНO-ВЫТЯЖНЫЕ УСТАНОВКИ С РЕКУПЕРАЦИЕЙ ТЕПЛА</t>
  </si>
  <si>
    <t>MDCCU-07CN1</t>
  </si>
  <si>
    <t>MDCCU-10CN1</t>
  </si>
  <si>
    <t>MDCCU-14CN1</t>
  </si>
  <si>
    <t>MDCCU-16CN1</t>
  </si>
  <si>
    <t>MDCCU-22CN1</t>
  </si>
  <si>
    <t>MDCCU-28CN1</t>
  </si>
  <si>
    <t>MDCCU-35CN1</t>
  </si>
  <si>
    <t>MDCCU-45CN1</t>
  </si>
  <si>
    <t>MDCCU-03CN1</t>
  </si>
  <si>
    <t>MDCCU-05CN1</t>
  </si>
  <si>
    <t>GMCC</t>
  </si>
  <si>
    <t>Copeland</t>
  </si>
  <si>
    <t>1077*967*396</t>
  </si>
  <si>
    <t>1260*908*700</t>
  </si>
  <si>
    <t>1250*1615*765</t>
  </si>
  <si>
    <t>1305*1790*820</t>
  </si>
  <si>
    <t>Фанкойлы канальные двухрядные</t>
  </si>
  <si>
    <t>Фанкойлы канальные трёхрядные</t>
  </si>
  <si>
    <t xml:space="preserve">ФАНКОЙЛЫ 4-х ТРУБНЫЕ </t>
  </si>
  <si>
    <t>СПЛИТ-СИСТЕМЫ НАСТЕННОГО ТИПА</t>
  </si>
  <si>
    <t>Сплит-системы инверторные</t>
  </si>
  <si>
    <t>MDSA-09HRFN1 indoor</t>
  </si>
  <si>
    <t>MDSA-12HRFN1 indoor</t>
  </si>
  <si>
    <t>MDSA-18HRFN1 indoor</t>
  </si>
  <si>
    <t>MDSA-24HRFN1 indoor</t>
  </si>
  <si>
    <t xml:space="preserve">Сплит-системы ON/OFF </t>
  </si>
  <si>
    <t>VRF_Мультизональные системы</t>
  </si>
  <si>
    <t>HRV_Приточные установки</t>
  </si>
  <si>
    <t>Фанкойлы 2-х трубные</t>
  </si>
  <si>
    <t>Фанкойлы 4-х трубные</t>
  </si>
  <si>
    <t>CCU-07-1</t>
  </si>
  <si>
    <t>CCU-10-1</t>
  </si>
  <si>
    <t>CCU-14-1</t>
  </si>
  <si>
    <t>CCU-16-1</t>
  </si>
  <si>
    <t>CCU-35-1</t>
  </si>
  <si>
    <t>CCU-45-1</t>
  </si>
  <si>
    <t>Опции для сплит-систем</t>
  </si>
  <si>
    <t>MDCD-24HRN1 indoor</t>
  </si>
  <si>
    <t>MDCD-36HRN1 indoor</t>
  </si>
  <si>
    <t>MDCD-48HRN1 indoor</t>
  </si>
  <si>
    <t>MDCD-60HRN1 indoor</t>
  </si>
  <si>
    <t>900*1170*350</t>
  </si>
  <si>
    <t>MDFM-24ARN1 indoor</t>
  </si>
  <si>
    <t>MDOFM-24AN1 outdoor</t>
  </si>
  <si>
    <t>MDFM-48ARN1 indoor</t>
  </si>
  <si>
    <t>MDOFM-48AN1 outdoor</t>
  </si>
  <si>
    <t>MDFM-60ARN1 indoor</t>
  </si>
  <si>
    <t>MDOFM-60AN1 outdoor</t>
  </si>
  <si>
    <t>CCU-03</t>
  </si>
  <si>
    <t>CCU-05</t>
  </si>
  <si>
    <t>350*200*150</t>
  </si>
  <si>
    <t>CCU-53/61</t>
  </si>
  <si>
    <t>CCU-70</t>
  </si>
  <si>
    <t>CCU-105</t>
  </si>
  <si>
    <t>ЧИЛЛЕРЫ модульные</t>
  </si>
  <si>
    <t>Разветвители фреоновой магистрали для внутренних блоков</t>
  </si>
  <si>
    <t>MDCD-48HRDN1 indoor</t>
  </si>
  <si>
    <t>MDOA-09HFN1 outdoor</t>
  </si>
  <si>
    <t>MDOA-12HFN1 outdoor</t>
  </si>
  <si>
    <t>MDOA-18HFN1 outdoor</t>
  </si>
  <si>
    <t>MDOA-24HFN1 outdoor</t>
  </si>
  <si>
    <t>Полупромышленные инверторные</t>
  </si>
  <si>
    <t>CCM03/E</t>
  </si>
  <si>
    <t>CCM15</t>
  </si>
  <si>
    <t>MD-KNX-01</t>
  </si>
  <si>
    <t>AHUKZ-01B</t>
  </si>
  <si>
    <t>AHUKZ-02B</t>
  </si>
  <si>
    <t>AHUKZ-03B</t>
  </si>
  <si>
    <t>MDV-MBQ1-01D</t>
  </si>
  <si>
    <t>MDV-D45Q1/N1-D</t>
  </si>
  <si>
    <t>MDV-D56Q1/N1-D</t>
  </si>
  <si>
    <t>MDV-D71Q1/N1-D</t>
  </si>
  <si>
    <t>панель потолочная для кассетных блоков серии Q1/N1-D от 4,5 кВт</t>
  </si>
  <si>
    <t>MDC-SS130/RN1L</t>
  </si>
  <si>
    <t>987*1167*400</t>
  </si>
  <si>
    <t>MDV-V400W/DRN1-i</t>
  </si>
  <si>
    <t>MDV-V450W/DRN1-i</t>
  </si>
  <si>
    <t>990*1635*790</t>
  </si>
  <si>
    <t>1340*1635*790</t>
  </si>
  <si>
    <t>1360*1650*540</t>
  </si>
  <si>
    <t>1390*1615*765</t>
  </si>
  <si>
    <t>2540*1615*765</t>
  </si>
  <si>
    <t>1054*153*425</t>
  </si>
  <si>
    <t>1180*25*465</t>
  </si>
  <si>
    <t>1350*25*505</t>
  </si>
  <si>
    <r>
      <t xml:space="preserve">Потр. мощн., </t>
    </r>
    <r>
      <rPr>
        <b/>
        <sz val="8"/>
        <color indexed="10"/>
        <rFont val="Arial"/>
        <family val="2"/>
        <charset val="204"/>
      </rPr>
      <t>Вт</t>
    </r>
  </si>
  <si>
    <t>570*260*570</t>
  </si>
  <si>
    <t>647*50*647</t>
  </si>
  <si>
    <t>1250*325*245</t>
  </si>
  <si>
    <t>MDV-D22T2/N1-DA5</t>
  </si>
  <si>
    <t>MDV-D28T2/N1-DA5</t>
  </si>
  <si>
    <t>MDV-D36T2/N1-DA5</t>
  </si>
  <si>
    <t>MDV-D45T2/N1-DA5</t>
  </si>
  <si>
    <t>1230*270*775</t>
  </si>
  <si>
    <t>1290*300*865</t>
  </si>
  <si>
    <t>Потр. мощность, Вт</t>
  </si>
  <si>
    <t>Габариты, мм,   ШхВхГ</t>
  </si>
  <si>
    <t>Гидр.  сопр-е, кПа</t>
  </si>
  <si>
    <t>Уровень шума, дБ (А)</t>
  </si>
  <si>
    <t>(Ш*В*Г)</t>
  </si>
  <si>
    <t>1020*1770*980</t>
  </si>
  <si>
    <t>2000*1770*960</t>
  </si>
  <si>
    <t>2200*2060*1120</t>
  </si>
  <si>
    <t>MDGBL-F250W/RN1</t>
  </si>
  <si>
    <t>2850*2110*2000</t>
  </si>
  <si>
    <t>3800*2130*2000</t>
  </si>
  <si>
    <t>MDGC-V5W/D2N1</t>
  </si>
  <si>
    <t>MDGC-V7W/D2N1</t>
  </si>
  <si>
    <t>MDGC-V10W/D2N1</t>
  </si>
  <si>
    <t>970*1327*400</t>
  </si>
  <si>
    <t>(ШхВхГ)</t>
  </si>
  <si>
    <t>950*45*950</t>
  </si>
  <si>
    <t>841*241*522</t>
  </si>
  <si>
    <t>941*241*522</t>
  </si>
  <si>
    <t>1161*241*522</t>
  </si>
  <si>
    <t>1461*241*522</t>
  </si>
  <si>
    <t>1566*241*522</t>
  </si>
  <si>
    <t>1856*241*522</t>
  </si>
  <si>
    <t>2022*241*522</t>
  </si>
  <si>
    <t>395*50*270</t>
  </si>
  <si>
    <t>FCUKZ-03</t>
  </si>
  <si>
    <t>FCUKZ-04</t>
  </si>
  <si>
    <t>296*66*212</t>
  </si>
  <si>
    <t>1825*1245*899</t>
  </si>
  <si>
    <t>1844*1272*924</t>
  </si>
  <si>
    <t>2168*1275*1105</t>
  </si>
  <si>
    <t>MDRC-062HWN1</t>
  </si>
  <si>
    <t>MDRC-075HWN1</t>
  </si>
  <si>
    <t>MDRC-085HWN1</t>
  </si>
  <si>
    <t>MDRC-100HWN1</t>
  </si>
  <si>
    <t>MDRC-125HWN1</t>
  </si>
  <si>
    <t>MDRC-150HWN1</t>
  </si>
  <si>
    <t>MDRC-175HWN1</t>
  </si>
  <si>
    <t>MDRC-200HWN1</t>
  </si>
  <si>
    <t>MDRC-250HWN1</t>
  </si>
  <si>
    <t>MDRC-300HWN1</t>
  </si>
  <si>
    <t>MDRCT-062CWN1</t>
  </si>
  <si>
    <t>MDRCT-075CWN1</t>
  </si>
  <si>
    <t>MDRCT-085CWN1</t>
  </si>
  <si>
    <t>MDRCT-100CWN1</t>
  </si>
  <si>
    <t>MDRCT-125CWN1</t>
  </si>
  <si>
    <t>MDRCT-150CWN1</t>
  </si>
  <si>
    <t>MDRCT-175CWN1</t>
  </si>
  <si>
    <t>MDRCT-200CWN1</t>
  </si>
  <si>
    <t>MDRCT-250CWN1</t>
  </si>
  <si>
    <t>MDRCT-300CWN1</t>
  </si>
  <si>
    <t>1475*840*1130</t>
  </si>
  <si>
    <t>1965*1230*1130</t>
  </si>
  <si>
    <t>2192*1247*1670</t>
  </si>
  <si>
    <t>2220*1245*2320</t>
  </si>
  <si>
    <t>Потр. мощн., кВт (Вт - для внутренних)</t>
  </si>
  <si>
    <t>375*350*150</t>
  </si>
  <si>
    <t>Комплект инфракрасного датчика присутствия и работа с картой гостя</t>
  </si>
  <si>
    <t>722*290*187</t>
  </si>
  <si>
    <t>802*297*189</t>
  </si>
  <si>
    <t>965*319*215</t>
  </si>
  <si>
    <t>1080*335*226</t>
  </si>
  <si>
    <t>MD2O-14HFN1 outdoor</t>
  </si>
  <si>
    <t>MD2O-18HFN1 outdoor</t>
  </si>
  <si>
    <t>MD3O-21HFN1 outdoor</t>
  </si>
  <si>
    <t>MD4O-36HFN1 outdoor</t>
  </si>
  <si>
    <t>MD5O-42HFN1 outdoor</t>
  </si>
  <si>
    <t>MDFFI-12HRFN1 indoor</t>
  </si>
  <si>
    <t>MD4O-28HFN1 outdoor</t>
  </si>
  <si>
    <t>800*554*333</t>
  </si>
  <si>
    <t>845*702*363</t>
  </si>
  <si>
    <t>700*600*210</t>
  </si>
  <si>
    <t>840*840*245</t>
  </si>
  <si>
    <t>1068*235*675</t>
  </si>
  <si>
    <t>1285*235*675</t>
  </si>
  <si>
    <t>1650*235*675</t>
  </si>
  <si>
    <t>500*1700*315</t>
  </si>
  <si>
    <t>550*1824*418</t>
  </si>
  <si>
    <t>600*1934*455</t>
  </si>
  <si>
    <t>946*810*410</t>
  </si>
  <si>
    <r>
      <t>Оптовая цена</t>
    </r>
    <r>
      <rPr>
        <b/>
        <u/>
        <sz val="8"/>
        <color indexed="10"/>
        <rFont val="Arial"/>
        <family val="2"/>
        <charset val="204"/>
      </rPr>
      <t xml:space="preserve"> set</t>
    </r>
    <r>
      <rPr>
        <b/>
        <sz val="8"/>
        <color indexed="10"/>
        <rFont val="Arial"/>
        <family val="2"/>
        <charset val="204"/>
      </rPr>
      <t>,  USD</t>
    </r>
  </si>
  <si>
    <t>Габариты, мм, ШхВхГ</t>
  </si>
  <si>
    <t>Габариты блока, мм,   ВхШхГ</t>
  </si>
  <si>
    <r>
      <t>Оптовая цена</t>
    </r>
    <r>
      <rPr>
        <b/>
        <u/>
        <sz val="8"/>
        <rFont val="Arial"/>
        <family val="2"/>
        <charset val="204"/>
      </rPr>
      <t xml:space="preserve"> set</t>
    </r>
    <r>
      <rPr>
        <b/>
        <sz val="8"/>
        <rFont val="Arial"/>
        <family val="2"/>
        <charset val="204"/>
      </rPr>
      <t>,  USD</t>
    </r>
  </si>
  <si>
    <t>heat pump, R410a</t>
  </si>
  <si>
    <t>MDTB-76HWN1 indoor</t>
  </si>
  <si>
    <t>MDOV-76HN1 outdoor</t>
  </si>
  <si>
    <t>MDTB-120HWN1 indoor</t>
  </si>
  <si>
    <t>MDOV-120HN1 outdoor</t>
  </si>
  <si>
    <t>MDHA-150HWN1 indoor</t>
  </si>
  <si>
    <t>MDOV-150HN1 outdoor</t>
  </si>
  <si>
    <t>MDHA-192HWN1 indoor</t>
  </si>
  <si>
    <t>MDOV-192HN1 outdoor</t>
  </si>
  <si>
    <t>MDFA2-76HRN1 indoor</t>
  </si>
  <si>
    <t>MDTC-96HWN1 indoor</t>
  </si>
  <si>
    <t>MDOVT-96HN1 outdoor</t>
  </si>
  <si>
    <t>MDFA3-96HRN1 indoor</t>
  </si>
  <si>
    <t>MDV-120W/DON1</t>
  </si>
  <si>
    <t>900*1327*400</t>
  </si>
  <si>
    <t>MDV-140W/DON1</t>
  </si>
  <si>
    <t>MDV-160W/DON1</t>
  </si>
  <si>
    <t>MDV-120W/DGN1</t>
  </si>
  <si>
    <t>MDV-140W/DGN1</t>
  </si>
  <si>
    <t>MDV-160W/DGN1</t>
  </si>
  <si>
    <t>Бытовые, Мульти-сплит системы</t>
  </si>
  <si>
    <t>TWVK11</t>
  </si>
  <si>
    <t>Клапан 3-х ходовой c приводом (для высоконапорных канальных фанкойлов 14,1-19,9 кВт)</t>
  </si>
  <si>
    <t>FQZHN-01DS</t>
  </si>
  <si>
    <t>FQZHN-02DS</t>
  </si>
  <si>
    <t>FQZHN-03DS</t>
  </si>
  <si>
    <t>FQZHW-02N1DS</t>
  </si>
  <si>
    <t>FQZHW-03N1DS</t>
  </si>
  <si>
    <t>TWVK12</t>
  </si>
  <si>
    <t>FQZHN-04DS</t>
  </si>
  <si>
    <t>FQZHN-05DS</t>
  </si>
  <si>
    <t>FQZHW-04N1DS</t>
  </si>
  <si>
    <t>CCM30</t>
  </si>
  <si>
    <t>T-MBQ-02D7I Cassette Panel</t>
  </si>
  <si>
    <t xml:space="preserve">Контроллер внутренних блоков TCP/IP (до 64 внутр.блоков), для работы с устройствами iOS, Android OS, Windows </t>
  </si>
  <si>
    <t>Аксессуары к чиллерам</t>
  </si>
  <si>
    <t>Исполнение T1, охлаждение и нагрев, R410a, пульт управления в комплекте, боковое подключение воздуховодов</t>
  </si>
  <si>
    <t>Исполнение T3, только охлаждение, R410a, пульт управления в комплекте, боковое подключение воздуховодов</t>
  </si>
  <si>
    <t>1452*462*797</t>
  </si>
  <si>
    <t>1200*1860*518</t>
  </si>
  <si>
    <t>1312*919*658</t>
  </si>
  <si>
    <t>T-MBQ4-03FI Compact Cassette Panel</t>
  </si>
  <si>
    <t>950*55*950</t>
  </si>
  <si>
    <t>840*245*840</t>
  </si>
  <si>
    <t>Аксессуары для кассетных блоков</t>
  </si>
  <si>
    <t>Проводной пульт для кассетных блоков MDCD-** с функцией независимого управления жалюзи</t>
  </si>
  <si>
    <t>MDOU-12HN1-L outdoor</t>
  </si>
  <si>
    <t>MDOU-18HN1-L outdoor</t>
  </si>
  <si>
    <t>MDOU-24HN1-L outdoor</t>
  </si>
  <si>
    <t>MDV6-252WV2GN1</t>
  </si>
  <si>
    <t>MDV6-280WV2GN1</t>
  </si>
  <si>
    <t>MDV6-335WV2GN1</t>
  </si>
  <si>
    <t>MDV6-400WV2GN1</t>
  </si>
  <si>
    <t>1340*1635*850</t>
  </si>
  <si>
    <t>MDV6-450WV2GN1</t>
  </si>
  <si>
    <t>43 ~ 61</t>
  </si>
  <si>
    <t>MDV6-500WV2GN1</t>
  </si>
  <si>
    <t>MDV6-560WV2GN1</t>
  </si>
  <si>
    <t>MDV6-615WV2GN1</t>
  </si>
  <si>
    <t>MDV6-670WV2GN1</t>
  </si>
  <si>
    <t>1730*1830*850</t>
  </si>
  <si>
    <t>MDV6-730WV2GN1</t>
  </si>
  <si>
    <t>MDV6-785WV2GN1</t>
  </si>
  <si>
    <t>MDV6-850WV2GN1</t>
  </si>
  <si>
    <t>MDV6-900WV2GN1</t>
  </si>
  <si>
    <t>MDV6-i252WV2GN1</t>
  </si>
  <si>
    <t>MDV6-i280WV2GN1</t>
  </si>
  <si>
    <t>MDV6-i335WV2GN1</t>
  </si>
  <si>
    <t>MDV6-i400WV2GN1</t>
  </si>
  <si>
    <t>MDV6-i450WV2GN1</t>
  </si>
  <si>
    <t>MDV6-i500WV2GN1</t>
  </si>
  <si>
    <t>MDV6-i560WV2GN1</t>
  </si>
  <si>
    <t>MDV6-i615WV2GN1</t>
  </si>
  <si>
    <t>MDV6-i670WV2GN1</t>
  </si>
  <si>
    <t>MDV6-i730WV2GN1</t>
  </si>
  <si>
    <t>MDV6-i785WV2GN1</t>
  </si>
  <si>
    <t>MDV6-i850WV2GN1</t>
  </si>
  <si>
    <t>MDV6-i900WV2GN1</t>
  </si>
  <si>
    <t>панель потолочная для кассетных блоков серии Q1/N1-D до 3,6 кВт</t>
  </si>
  <si>
    <t>MDI-22G/DHN1-M</t>
  </si>
  <si>
    <t>835*280*203</t>
  </si>
  <si>
    <t>MDI-28G/DHN1-M</t>
  </si>
  <si>
    <t>MDI-36G/DHN1-M</t>
  </si>
  <si>
    <t>990*315*223</t>
  </si>
  <si>
    <t>MDI-45G/DHN1-M</t>
  </si>
  <si>
    <t>MDI-56G/DHN1-M</t>
  </si>
  <si>
    <t>MDI-71G/DHN1-M</t>
  </si>
  <si>
    <t>1194*343*262</t>
  </si>
  <si>
    <t>MDI-80G/DHN1-M</t>
  </si>
  <si>
    <t>MDI-90G/DHN1-M</t>
  </si>
  <si>
    <t>CCM-180A/BWS</t>
  </si>
  <si>
    <t>KJR-32B/E</t>
  </si>
  <si>
    <t>Контроллер вывода сигнала аварии наружного блока</t>
  </si>
  <si>
    <t>FQZHW-02N1E</t>
  </si>
  <si>
    <t>FQZHW-03N1E</t>
  </si>
  <si>
    <t xml:space="preserve">LSBLG340/MCF  </t>
  </si>
  <si>
    <t xml:space="preserve">LSBLG440/MCF </t>
  </si>
  <si>
    <t>LSBLG540/MCF</t>
  </si>
  <si>
    <t>LSBLG720/MCF</t>
  </si>
  <si>
    <t>LSBLG805/MCF</t>
  </si>
  <si>
    <t>LSBLG890/MCF</t>
  </si>
  <si>
    <t>LSBLG1080/MCF</t>
  </si>
  <si>
    <t xml:space="preserve">LSBLG1300/MCF  </t>
  </si>
  <si>
    <t>LSBLG1410/MCF</t>
  </si>
  <si>
    <t>KJR-29B1/BK-E</t>
  </si>
  <si>
    <t>MDSAF-07HRN1 indoor</t>
  </si>
  <si>
    <t>715*285*194</t>
  </si>
  <si>
    <t>MDOAF-07HN1 outdoor</t>
  </si>
  <si>
    <t>700*550*275</t>
  </si>
  <si>
    <t>MDSAF-09HRN1 indoor</t>
  </si>
  <si>
    <t>MDOAF-09HN1 outdoor</t>
  </si>
  <si>
    <t>MDSAF-12HRN1 indoor</t>
  </si>
  <si>
    <t>805*285*194</t>
  </si>
  <si>
    <t>MDOAF-12HN1 outdoor</t>
  </si>
  <si>
    <t>770*555*300</t>
  </si>
  <si>
    <t>MDSAF-18HRN1 indoor</t>
  </si>
  <si>
    <t>957*302*213</t>
  </si>
  <si>
    <t>MDOAF-18HN1 outdoor</t>
  </si>
  <si>
    <t>MDSAF-24HRN1 indoor</t>
  </si>
  <si>
    <t>1040*327*220</t>
  </si>
  <si>
    <t>MDOAF-24HN1 outdoor</t>
  </si>
  <si>
    <t>EU-OSK102-1</t>
  </si>
  <si>
    <t>Wi-Fi модуль (опция для серий Forest и OP)</t>
  </si>
  <si>
    <t>MD3O-27HFN1 outdoor</t>
  </si>
  <si>
    <t>MDSA-09HRN1 indoor</t>
  </si>
  <si>
    <t>MDOA-09HN1 outdoor</t>
  </si>
  <si>
    <t>MDSA-12HRN1 indoor</t>
  </si>
  <si>
    <t>MDOA-12HN1 outdoor</t>
  </si>
  <si>
    <t>MDSOP-09HRFN8 indoor</t>
  </si>
  <si>
    <t>MDSOP-12HRFN8 indoor</t>
  </si>
  <si>
    <t>MDOOP-09HFN8 outdoor</t>
  </si>
  <si>
    <t>MDOOP-12HFN8 outdoor</t>
  </si>
  <si>
    <t>895*298*248</t>
  </si>
  <si>
    <t>MDTII-12HWFN1 indoor</t>
  </si>
  <si>
    <t>MDCA3I-18HRFN1 indoor</t>
  </si>
  <si>
    <t>***</t>
  </si>
  <si>
    <t>MDCA4-12HRN1 indoor</t>
  </si>
  <si>
    <t>T-MBQ4-03E Compact Cassette Panel</t>
  </si>
  <si>
    <t>MDCA4-18HRN1 indoor</t>
  </si>
  <si>
    <t>KJR-120C</t>
  </si>
  <si>
    <t>MDTI-18HWN1 indoor</t>
  </si>
  <si>
    <t>MDTI-24HWN1 indoor</t>
  </si>
  <si>
    <t>MDTI-36HWN1 indoor</t>
  </si>
  <si>
    <t>MDTI-48HWN1 indoor</t>
  </si>
  <si>
    <t>MDTI-60HWN1 indoor</t>
  </si>
  <si>
    <t>MDOU-18HFN1 outdoor</t>
  </si>
  <si>
    <t>MDCD-24HRFN1 indoor</t>
  </si>
  <si>
    <t>MDOU-24HFN1 outdoor</t>
  </si>
  <si>
    <t>MDCD-36HRFN1 indoor</t>
  </si>
  <si>
    <t>MDOU-36HFN1 outdoor</t>
  </si>
  <si>
    <t>MDCD-48HRFN1 indoor</t>
  </si>
  <si>
    <t>MDOU-48HFN1 outdoor</t>
  </si>
  <si>
    <t>952*1333*410</t>
  </si>
  <si>
    <t>MDCD-60HRFN1 indoor</t>
  </si>
  <si>
    <t>MDOU-60HFN1 outdoor</t>
  </si>
  <si>
    <t>MDTI-18HWFN1 indoor</t>
  </si>
  <si>
    <t>880*210*674</t>
  </si>
  <si>
    <t>MDTI-24HWFN1 indoor</t>
  </si>
  <si>
    <t>1100*249*774</t>
  </si>
  <si>
    <t>MDTI-36HWFN1 indoor</t>
  </si>
  <si>
    <t>1360*249*774</t>
  </si>
  <si>
    <t>MDTI-48HWFN1 indoor</t>
  </si>
  <si>
    <t>1200*300*874</t>
  </si>
  <si>
    <t>MDTI-60HWFN1 indoor</t>
  </si>
  <si>
    <t>MDUE-18HRFN1 indoor</t>
  </si>
  <si>
    <t>MDUE-24HRFN1 indoor</t>
  </si>
  <si>
    <t>MDUE-36HRFN1 indoor</t>
  </si>
  <si>
    <t>MDUE-48HRFN1 indoor</t>
  </si>
  <si>
    <t>MDUE-60HRFN1 indoor</t>
  </si>
  <si>
    <t>MDGBT-F180W/RN1</t>
  </si>
  <si>
    <t>MDGBT-F250W/RN1</t>
  </si>
  <si>
    <t>LSBLGW380/C (T3)</t>
  </si>
  <si>
    <t>LSBLGW500/C (T3)</t>
  </si>
  <si>
    <t>LSBLGW600/C (T3)</t>
  </si>
  <si>
    <t>LSBLGW760/C (T3)</t>
  </si>
  <si>
    <t>LSBLGW900/C (T3)</t>
  </si>
  <si>
    <t>LSBLGW1000/C (T3)</t>
  </si>
  <si>
    <t>LSBLGW1200/C (T3)</t>
  </si>
  <si>
    <t>LSBLGW1420/C (T3)</t>
  </si>
  <si>
    <t>TWVK10</t>
  </si>
  <si>
    <t>NIM10</t>
  </si>
  <si>
    <t>Модуль для подключения счетчиков э/энергии для мини VRF 8-18кВт</t>
  </si>
  <si>
    <t>Клапан 3-х ходовой c приводом (универсальный) для однопоточных кассетных фанкойлов MDKС-***</t>
  </si>
  <si>
    <t>Бытовые сплит-системы; Мульти-сплит; Полупромышленные</t>
  </si>
  <si>
    <t>VRF-системы, приточные установки, чиллеры, фанкойлы, ККБ, руфтопы, тепловые насосы, полупромышленные системы большой мощности</t>
  </si>
  <si>
    <t xml:space="preserve">Рекомендованная розничная цена (РРЦ), руб.
</t>
  </si>
  <si>
    <t xml:space="preserve">
Рекомендованная розничная цена (РРЦ), руб.</t>
  </si>
  <si>
    <t>MDGC-V12W/D2RN1</t>
  </si>
  <si>
    <t>MDGC-V14W/D2RN1</t>
  </si>
  <si>
    <t>MDGC-V16W/D2RN1</t>
  </si>
  <si>
    <t>Соединительный комплект для AHU модульный (9,0-20,0кВт), проводной пульт</t>
  </si>
  <si>
    <t>Соединительный комплект для AHU модульный (20,1-36,0кВт),  проводной пульт</t>
  </si>
  <si>
    <t>Соединительный комплект для AHU модульный (36,1-56,0кВт), проводной пульт</t>
  </si>
  <si>
    <t>840*205*840</t>
  </si>
  <si>
    <t>840*287*840</t>
  </si>
  <si>
    <t>MDTD-76HWN1 indoor</t>
  </si>
  <si>
    <t>MDTD-96HWN1 indoor</t>
  </si>
  <si>
    <t>1452*462*716</t>
  </si>
  <si>
    <t>1988*669*906</t>
  </si>
  <si>
    <t>Аксессуары</t>
  </si>
  <si>
    <t>3,52(1,38-4,51)</t>
  </si>
  <si>
    <t>3,81(1,08-4,92)</t>
  </si>
  <si>
    <t>5,57(1,43-6,74)</t>
  </si>
  <si>
    <t>7,03(2,67-8,09)</t>
  </si>
  <si>
    <t>7,91(2,20-9,29)</t>
  </si>
  <si>
    <t>2,64(1,00-4,16)</t>
  </si>
  <si>
    <t>4,10(0,75-7,00)</t>
  </si>
  <si>
    <t>3,52(1,03-4,82)</t>
  </si>
  <si>
    <t>4,25(0,75-7,20)</t>
  </si>
  <si>
    <t>0,483(0,087~1,955)</t>
  </si>
  <si>
    <t>0,75(0,102~1,955)</t>
  </si>
  <si>
    <t>7,03(1,20-8,21)</t>
  </si>
  <si>
    <t>7,03(1,20-8,65)</t>
  </si>
  <si>
    <t>10,55(2,93-12,02)</t>
  </si>
  <si>
    <t>11,13(2,64-13,19)</t>
  </si>
  <si>
    <t>14,07(4,10-16,41)</t>
  </si>
  <si>
    <t>16,12(4,98-18,46)</t>
  </si>
  <si>
    <t>18,17(5,28-20,51)</t>
  </si>
  <si>
    <t>2,17(0,4-3,155)</t>
  </si>
  <si>
    <t>4,06(0,975-4,62)</t>
  </si>
  <si>
    <t>5,389(1,32-6,035)</t>
  </si>
  <si>
    <t>6,395(1,66-7,1)</t>
  </si>
  <si>
    <t>5,28(0,79-6,15)</t>
  </si>
  <si>
    <t>5,57(0,88-7,03)</t>
  </si>
  <si>
    <t>1,63(0,27-2,365)</t>
  </si>
  <si>
    <t>5,28(1,23-6,15)</t>
  </si>
  <si>
    <t>5,57(1,8-7,03)</t>
  </si>
  <si>
    <t>7,03(1,99-8,21)</t>
  </si>
  <si>
    <t>7,03(2,40-8,65)</t>
  </si>
  <si>
    <t>10,55(2,40-12,01)</t>
  </si>
  <si>
    <t>11,14(2,78-13,2)</t>
  </si>
  <si>
    <t>13,7(3,1-16,4)</t>
  </si>
  <si>
    <t>15,4(3,5-18,2)</t>
  </si>
  <si>
    <t>15,4(3,4-18,2)</t>
  </si>
  <si>
    <t>17,6(4,2-20,5)</t>
  </si>
  <si>
    <t>1,643(0,26-2,12)</t>
  </si>
  <si>
    <t>2,191(0,45-2,8)</t>
  </si>
  <si>
    <t>4,058(0,66-4,38)</t>
  </si>
  <si>
    <t>5,23(0,88-6)</t>
  </si>
  <si>
    <t>6,63(1,1-7,1)</t>
  </si>
  <si>
    <t>наруж.блок</t>
  </si>
  <si>
    <t>5,67(0,88-7,03)</t>
  </si>
  <si>
    <t>16,41(4,40-18,46)</t>
  </si>
  <si>
    <t>15,82(4,98-18,11)</t>
  </si>
  <si>
    <t>2,285(0,4-3,155)</t>
  </si>
  <si>
    <t>4,060(0,975-4,62)</t>
  </si>
  <si>
    <t>5,19(1,37-6,31)</t>
  </si>
  <si>
    <t>6,06(1,66-6,965)</t>
  </si>
  <si>
    <t>7,62(+2,05)</t>
  </si>
  <si>
    <t>Производительность, кВт</t>
  </si>
  <si>
    <t>Номинальная мощность (охл.), кВт</t>
  </si>
  <si>
    <t>15,24(+3,52)</t>
  </si>
  <si>
    <t>18,17(+3,52)</t>
  </si>
  <si>
    <t>Уровень шума, дБ (A)</t>
  </si>
  <si>
    <t>Объём бассейна, м3</t>
  </si>
  <si>
    <t>60-85</t>
  </si>
  <si>
    <t>75-100</t>
  </si>
  <si>
    <t xml:space="preserve">Мощность нагрева, кВт </t>
  </si>
  <si>
    <t>Потреб. мощность (нагрев), кВт</t>
  </si>
  <si>
    <t>4,10(2,05-4,10)</t>
  </si>
  <si>
    <t>4,4(2,20-4,40)</t>
  </si>
  <si>
    <t>5,28(2,05-5,28)</t>
  </si>
  <si>
    <t>5,57(2,05-5,57)</t>
  </si>
  <si>
    <t>6,15(2,05-6,15)</t>
  </si>
  <si>
    <t>6,59(2,34-6,59)</t>
  </si>
  <si>
    <t>7,91(2,05-7,91)</t>
  </si>
  <si>
    <t>8,21(2,34-8,21)</t>
  </si>
  <si>
    <t>8,21(1,47-8,21)</t>
  </si>
  <si>
    <t>8,79(1,47-8,79)</t>
  </si>
  <si>
    <t>10,55(2,05-10,55)</t>
  </si>
  <si>
    <t>11,14(2,05-11,14)</t>
  </si>
  <si>
    <t>12,31(2,05-12,31)</t>
  </si>
  <si>
    <t>700*200*450</t>
  </si>
  <si>
    <t>LSBLGW900/C</t>
  </si>
  <si>
    <t>MCAC-DIAG-B</t>
  </si>
  <si>
    <t>1340*1635*825</t>
  </si>
  <si>
    <t>1460*1650*540</t>
  </si>
  <si>
    <t>1075*966*396</t>
  </si>
  <si>
    <t>1120*1558*528</t>
  </si>
  <si>
    <t>1275*189*450</t>
  </si>
  <si>
    <t>780*210*500</t>
  </si>
  <si>
    <t>1000*210*500</t>
  </si>
  <si>
    <t>740*210*635</t>
  </si>
  <si>
    <t>1440*505*925</t>
  </si>
  <si>
    <t>1970*668*902,5</t>
  </si>
  <si>
    <t>1072*315*230</t>
  </si>
  <si>
    <t>990*203*660</t>
  </si>
  <si>
    <t>1280*203*660</t>
  </si>
  <si>
    <t>1670*244*680</t>
  </si>
  <si>
    <t>1670*285*680</t>
  </si>
  <si>
    <t>1000*596*225</t>
  </si>
  <si>
    <t>1200*596*225</t>
  </si>
  <si>
    <t>1500*596*225</t>
  </si>
  <si>
    <t>866*264*655</t>
  </si>
  <si>
    <t>944*270*722</t>
  </si>
  <si>
    <t>944*270*927</t>
  </si>
  <si>
    <t>1038*270*1026</t>
  </si>
  <si>
    <t>1286*388*1006</t>
  </si>
  <si>
    <t>1286*388*1256</t>
  </si>
  <si>
    <t>1600*540*1270</t>
  </si>
  <si>
    <t>1650*540*1470</t>
  </si>
  <si>
    <t>5,0(1,9~5,8)</t>
  </si>
  <si>
    <t>6,2(2,1~7,0)</t>
  </si>
  <si>
    <t>7,0(2,1~7,8)</t>
  </si>
  <si>
    <t>8,0(2,3~9,0)</t>
  </si>
  <si>
    <t>10,0(2,9~10,5)</t>
  </si>
  <si>
    <t>11,0(3,2~12,0)</t>
  </si>
  <si>
    <t>11,2(3,1~12,0)</t>
  </si>
  <si>
    <t>12,3(3,3~13,2)</t>
  </si>
  <si>
    <t>12,5(3,3~14,0)</t>
  </si>
  <si>
    <t>13,8(3,5~15,4)</t>
  </si>
  <si>
    <t>14,5(3,5~15,5)</t>
  </si>
  <si>
    <t>16,0(3,7~17,0)</t>
  </si>
  <si>
    <t>Рекомендованная производительность чиллера, кВт</t>
  </si>
  <si>
    <t>Напор насоса, м</t>
  </si>
  <si>
    <t>3810*2400*2280</t>
  </si>
  <si>
    <t>4865*2400*2280</t>
  </si>
  <si>
    <t>5800*2400*2280</t>
  </si>
  <si>
    <t>8800*2400*2280</t>
  </si>
  <si>
    <t>9640*2400*2280</t>
  </si>
  <si>
    <t>11700*2400*2280</t>
  </si>
  <si>
    <t>7400*2400*2280</t>
  </si>
  <si>
    <t>LSBLG1055/MCF</t>
  </si>
  <si>
    <t xml:space="preserve">LSBLG1200/MCF  </t>
  </si>
  <si>
    <t>LSBLG1620/MCF</t>
  </si>
  <si>
    <t>LSBLG1780/MCF</t>
  </si>
  <si>
    <t>3496*1716*1200</t>
  </si>
  <si>
    <t>3496*1848*1200</t>
  </si>
  <si>
    <t>3521*1928*1400</t>
  </si>
  <si>
    <t>3521*2026*1400</t>
  </si>
  <si>
    <t>3588*2250*1500</t>
  </si>
  <si>
    <t>4596*2191*1500</t>
  </si>
  <si>
    <t>4596*2241*1500</t>
  </si>
  <si>
    <t>4611*2343*1600</t>
  </si>
  <si>
    <t>1054*155*428</t>
  </si>
  <si>
    <t>741*241*522</t>
  </si>
  <si>
    <t>Панель к фанкойлам MDKC-** (для моделей до 3,79кВт включительно)</t>
  </si>
  <si>
    <t>1483*1231*1138</t>
  </si>
  <si>
    <t>Габариты упаковки, мм</t>
  </si>
  <si>
    <t>Номин. потр. мощность, кВт</t>
  </si>
  <si>
    <t>2158*1258*1082</t>
  </si>
  <si>
    <t>2158*1669*1082</t>
  </si>
  <si>
    <t>2168*1686*1105</t>
  </si>
  <si>
    <t>Ном. потр. мощность (охл.), кВт</t>
  </si>
  <si>
    <t>MDC-SU30-RN1L</t>
  </si>
  <si>
    <t>MDC-SU60-RN1L</t>
  </si>
  <si>
    <t>1870*1175*1000</t>
  </si>
  <si>
    <t>2220*1325*1055</t>
  </si>
  <si>
    <t>MDC-SU90-RN1L</t>
  </si>
  <si>
    <t>3220*1513*1095</t>
  </si>
  <si>
    <t>MDC-SU30M-RN1L</t>
  </si>
  <si>
    <t>MDC-SU60M-RN1L</t>
  </si>
  <si>
    <t>KJR-120F1/BMK-E</t>
  </si>
  <si>
    <t>Touch style контроллер для модульных чиллеров MDGB(C)(T)L, MDC-SS, MDC-SU</t>
  </si>
  <si>
    <t>Опциональный Touch style контроллер для мини-чиллеров MDGC-V</t>
  </si>
  <si>
    <t>904*230*840</t>
  </si>
  <si>
    <t>904*300*840</t>
  </si>
  <si>
    <t>950*54,5*950</t>
  </si>
  <si>
    <t>KJR-120B/MBTE</t>
  </si>
  <si>
    <t>Опциональный контроллер для модульных чиллеров MDGB(C)(T)L, MDC-SS, MDC-SU с функцией недельного таймера</t>
  </si>
  <si>
    <t>FQZHN-06DS</t>
  </si>
  <si>
    <r>
      <t xml:space="preserve">НАРУЖНЫЕ БЛОКИ СЕРИЙ </t>
    </r>
    <r>
      <rPr>
        <b/>
        <u/>
        <sz val="14"/>
        <color indexed="9"/>
        <rFont val="Arial"/>
        <family val="2"/>
        <charset val="204"/>
      </rPr>
      <t>V6 И V6-i</t>
    </r>
  </si>
  <si>
    <t>Наружные блоки VRF серии V6 (DC inverter, R410A, 380V), модульного исполнения, с функцией black-box (сохранение параметров работы системы)</t>
  </si>
  <si>
    <t>Наружные блоки VRF серии V6-i (DC inverter, R410A, 380V), индивидуального исполнения, с функцией black-box  (сохранение параметров работы системы)</t>
  </si>
  <si>
    <t>Наружные блоки VRF серии V5X ( DC inverter, R410A, 380V), модульного исполнения</t>
  </si>
  <si>
    <r>
      <t xml:space="preserve">НАРУЖНЫЕ БЛОКИ СЕРИИ </t>
    </r>
    <r>
      <rPr>
        <b/>
        <u/>
        <sz val="14"/>
        <color indexed="9"/>
        <rFont val="Arial"/>
        <family val="2"/>
        <charset val="204"/>
      </rPr>
      <t>V5X</t>
    </r>
  </si>
  <si>
    <r>
      <t xml:space="preserve">НАРУЖНЫЕ БЛОКИ ПОКОЛЕНИЯ </t>
    </r>
    <r>
      <rPr>
        <b/>
        <u/>
        <sz val="12"/>
        <color indexed="9"/>
        <rFont val="Arial"/>
        <family val="2"/>
        <charset val="204"/>
      </rPr>
      <t>V4+</t>
    </r>
  </si>
  <si>
    <t>Наружные блоки мини-VRF серии V4+ mini ( DC inverter, 1-фазные, R410A, 220V)</t>
  </si>
  <si>
    <t>Наружные блоки мини-VRF серии V4+ mini ( DC inverter, 3-фазные, R410A, 380V)</t>
  </si>
  <si>
    <t>Наружные блоки VRF серии V4+W  c водяным охлаждением конденсатора (DC inverter, R410A, 380V)</t>
  </si>
  <si>
    <t>Уров. шума, дБ(A)</t>
  </si>
  <si>
    <t>Внутренние блоки канального типа 30-50-80-100 Па в комплекте со встроенной дренажной помпой, проводным пультом и противопылевым фильтром</t>
  </si>
  <si>
    <t>Внутренние блоки канального типа 10-30 Па в комплекте cо встроенной дренажной помпой, проводным пультом и противопылевым фильтром</t>
  </si>
  <si>
    <t>Внутренние блоки канального типа 196 Па в комплекте с проводным пультом и противопылевым фильтром</t>
  </si>
  <si>
    <t>Разветвители фреоновой магистрали для наружных блоков (серий V4+W, V5X)</t>
  </si>
  <si>
    <t>Разветвители фреоновой магистрали для наружных блоков (серии V6)</t>
  </si>
  <si>
    <t>Модульные чиллеры серии Aqua Tempo Super с воздушным охлаждением конденсатора, c H-образным теплообменником, зимним комплектом -10⁰С, R410a, пульт управления в комплекте</t>
  </si>
  <si>
    <t>Модульные чиллеры серии Aqua Tempo Power с воздушным охлаждением конденсатора, c зимним комплектом -10⁰С, R410a, пульт управления в комплекте</t>
  </si>
  <si>
    <t>Полностью инверторные высокоэффективные модульные чиллеры серии Aqua Tempo Super II с воздушным охлаждением конденсатора, работа на охлаждение от -10⁰С, R410a, пульт управления в комплекте</t>
  </si>
  <si>
    <r>
      <t xml:space="preserve">Полностью инверторные высокоэффективные чиллеры серии Aqua Tempo Super II с воздушным охлаждением конденсатора, работа на охлаждение от -10⁰С, R410a, пульт управления в комплекте, </t>
    </r>
    <r>
      <rPr>
        <b/>
        <u/>
        <sz val="10"/>
        <color indexed="9"/>
        <rFont val="Arial"/>
        <family val="2"/>
        <charset val="204"/>
      </rPr>
      <t>со встроенным гидромодулем</t>
    </r>
  </si>
  <si>
    <r>
      <t xml:space="preserve">DC-инверторные мини-чиллеры серии Aqua Mini с воздушным охлаждением конденсатора, </t>
    </r>
    <r>
      <rPr>
        <b/>
        <u/>
        <sz val="10"/>
        <color indexed="9"/>
        <rFont val="Arial"/>
        <family val="2"/>
        <charset val="204"/>
      </rPr>
      <t>со встроенным гидромодулем</t>
    </r>
    <r>
      <rPr>
        <b/>
        <sz val="10"/>
        <color indexed="9"/>
        <rFont val="Arial Cyr"/>
        <charset val="204"/>
      </rPr>
      <t>, R410a, встроенный контроллер</t>
    </r>
  </si>
  <si>
    <t>Модульные чиллеры серии Aqua Tempo Power с воздушным охлаждением конденсатора, тропического исполнения Т3, R410a, пульт управления в комплекте</t>
  </si>
  <si>
    <t>ЧИЛЛЕРЫ с винтовым компрессором</t>
  </si>
  <si>
    <t>Модульные чиллеры с воздушным охлаждением конденсатора c винтовым комрессором, R134a</t>
  </si>
  <si>
    <r>
      <t>Водоохлаждаемые чиллеры серии Aqua Force c винтовым комрессором</t>
    </r>
    <r>
      <rPr>
        <b/>
        <sz val="10"/>
        <color indexed="9"/>
        <rFont val="Arial Cyr"/>
        <charset val="204"/>
      </rPr>
      <t>, R134a</t>
    </r>
  </si>
  <si>
    <t>Модульные чиллеры с воздушным охлаждением конденсатора c винтовым компрессором, тропического исполнения Т3, R134a</t>
  </si>
  <si>
    <t>Фанкойлы кассетные компактные 4-поточные</t>
  </si>
  <si>
    <t>Фанкойлы кассетные полноразмерные 4-поточные</t>
  </si>
  <si>
    <t xml:space="preserve">ФАНКОЙЛЫ 2-ТРУБНЫЕ </t>
  </si>
  <si>
    <t>Фанкойлы кассетные 1-поточные</t>
  </si>
  <si>
    <t>В комплекте с противопылевым фильтром, дренажной помпой и ИК ПДУ, декоративная панель и дренажный поддон отгружаются отдельными позициями, 3-ходовой клапан поставляется отдельно.</t>
  </si>
  <si>
    <t>В комплекте с противопылевым фильтром, дренажной помпой, ИК ПДУ и дренажным поддоном, декоративная панель отгружается отдельной позицией, 3-ходовой клапан поставляется отдельно.</t>
  </si>
  <si>
    <t>В комплекте с противопылевым фильтром, дренажной помпой и ИК ПДУ, декоративная панель отгружается отдельной позицией, 3-ходовой клапан поставляется отдельно.</t>
  </si>
  <si>
    <t>Фанкойлы настенные серии R3 (Eurovent),  в комплекте с ИК ПДУ, 3-ходовой клапан встроен</t>
  </si>
  <si>
    <t>Уровень шума, дБ(А)</t>
  </si>
  <si>
    <t>В комплекте со встроенным пленумом, противопылевым фильтром, дренажным поддоном. 3-ходовой клапан и термостат поставляются отдельно.</t>
  </si>
  <si>
    <t>Фанкойлы канальные, трёхрядные, 12 Па (Eurovent)</t>
  </si>
  <si>
    <t>Фанкойлы канальные, трёхрядные, 30 Па (Eurovent)</t>
  </si>
  <si>
    <t>Фанкойлы канальные, трёхрядные, 50 Па (Eurovent)</t>
  </si>
  <si>
    <t>Клапан 3-х ходовой с приводном для фанкойлов MDKH*-** /MDKF*-**</t>
  </si>
  <si>
    <t>Внутренние блоки канального типа 250 Па в комплекте с беспроводным пультом ДУ</t>
  </si>
  <si>
    <t>Клапан 3-ходовой c приводом (универсальный)</t>
  </si>
  <si>
    <t>РУФТОПЫ - МОНОБЛОКИ ДЛЯ КОНДИЦИОНИРОВАНИЯ</t>
  </si>
  <si>
    <t>Уровень шума, 
дБ(A)</t>
  </si>
  <si>
    <t>Водонагреватели (тепловые насосы) для бассейнов, проточные, встроенная панель управления, R410a</t>
  </si>
  <si>
    <t>Touch-style проводной пульт ДУ с функцией follow me</t>
  </si>
  <si>
    <t xml:space="preserve"> 3D DC-инвертор ERP,  R410A</t>
  </si>
  <si>
    <t xml:space="preserve"> 3D DC-инвертор ERP, R32</t>
  </si>
  <si>
    <t>3D DC-инвертор ERP,  R410A</t>
  </si>
  <si>
    <r>
      <t xml:space="preserve">Наружные блоки мульти-сплит-систем серии </t>
    </r>
    <r>
      <rPr>
        <b/>
        <u/>
        <sz val="10"/>
        <color indexed="9"/>
        <rFont val="Arial"/>
        <family val="2"/>
        <charset val="204"/>
      </rPr>
      <t>FREE MATCH, энергоэффективность класса А++</t>
    </r>
    <r>
      <rPr>
        <b/>
        <sz val="10"/>
        <color indexed="9"/>
        <rFont val="Arial"/>
        <family val="2"/>
        <charset val="204"/>
      </rPr>
      <t>, 3D DC-Inverter стандарта ERP</t>
    </r>
  </si>
  <si>
    <t>Внутренние блоки канального типа, средненапорные, модели нового поколения - 3D DC-Inverter стандарта ERP, фильтр в комплекте, возможность подключения к системе центрального управления или диспетчеризации, опциональный ИК ПДУ, функция Follow me, клеммы удаленного вкл/ выкл, клеммы вывода сигнала аварии, проводной пульт ДУ в комплекте</t>
  </si>
  <si>
    <t>для внутренних блоков</t>
  </si>
  <si>
    <t>FQZHN-07DS</t>
  </si>
  <si>
    <t>CCU-22-1</t>
  </si>
  <si>
    <t>CCU-28-1</t>
  </si>
  <si>
    <t>120*120*20</t>
  </si>
  <si>
    <t>20*100*80</t>
  </si>
  <si>
    <t>86*70*20</t>
  </si>
  <si>
    <t>319*251*66,4</t>
  </si>
  <si>
    <t>120*120*15</t>
  </si>
  <si>
    <t>180*160*65</t>
  </si>
  <si>
    <t>187*115*28</t>
  </si>
  <si>
    <t>180*122*61</t>
  </si>
  <si>
    <t>182*123*34</t>
  </si>
  <si>
    <t>270*183*27</t>
  </si>
  <si>
    <t>56*56*150</t>
  </si>
  <si>
    <t>150*110*72</t>
  </si>
  <si>
    <t>45,7*30*20</t>
  </si>
  <si>
    <t>175*110*70</t>
  </si>
  <si>
    <t>319*248*60</t>
  </si>
  <si>
    <t>319*248*61</t>
  </si>
  <si>
    <t>187*115*27</t>
  </si>
  <si>
    <t xml:space="preserve">GW-MOD           </t>
  </si>
  <si>
    <t xml:space="preserve">GW-LON             </t>
  </si>
  <si>
    <t xml:space="preserve">IMMP-S               </t>
  </si>
  <si>
    <t>Шлюз протокола BMS Modbus (для систем V6, макс 1 система, до 64 внутренних блоков)</t>
  </si>
  <si>
    <t>Шлюз протокола BMS Lonworks (для систем V6, до 8 систем, до 64 внутренних блоков)</t>
  </si>
  <si>
    <t>Программа управления IMM Pro для VRF (для систем V6)</t>
  </si>
  <si>
    <t>319*251*61</t>
  </si>
  <si>
    <t>280*135*55</t>
  </si>
  <si>
    <t>319*251*66</t>
  </si>
  <si>
    <t>Шлюз протокола BMS Lonworks (для систем V4+ и V5X)</t>
  </si>
  <si>
    <t>Шлюз протокола  BMS BACnet (для систем V4+ и V5X)</t>
  </si>
  <si>
    <t>Шлюз протокола BMS Modbus (для систем V4+ и V5X)</t>
  </si>
  <si>
    <t>Шлюз для программы управления IMM для VRF                                       (для систем V4+ и V5X)</t>
  </si>
  <si>
    <t>Программа управления IMM для VRF  (для систем V4+ и V5X)</t>
  </si>
  <si>
    <t>MDRCT-048CWN1</t>
  </si>
  <si>
    <t>1310*840*900</t>
  </si>
  <si>
    <t>MDRCT-060CWN1</t>
  </si>
  <si>
    <t>Фанкойлы 4-х трубные кассетного типа компактные 4-х поточные</t>
  </si>
  <si>
    <t>Фанкойлы 4-х трубные кассетного типа полноразмерные 4-х поточные</t>
  </si>
  <si>
    <t>Фанкойлы 4-х трубные канального типа, 30 Па (Eurovent)</t>
  </si>
  <si>
    <t>Фанкойлы 4-х трубные канального типа, 50 Па (Eurovent)</t>
  </si>
  <si>
    <t>Аксессуары к 4-х трубным фанкойлам</t>
  </si>
  <si>
    <t>Клапан 3-ходовой c приводом (универсальный), для кассетных 4-х трубных фанкойлов используется комбинация TWVK09+TWVK10 из расчёта на 1 фанкойл</t>
  </si>
  <si>
    <t>Клапан 3-ходовой в комплекте для 4-х трубных фанкойлов MDKT3-**FG**</t>
  </si>
  <si>
    <t>механический термостат (для канальных 4-х трубных фанкойлов)</t>
  </si>
  <si>
    <t>блок управления для канальных 4-х трубных фанкойлов MDKT3-**FG**, проводной пульт в комплекте, поддержка Modbus</t>
  </si>
  <si>
    <t>MDSA-07HRN1 indoor</t>
  </si>
  <si>
    <t>MDOA-07HN1 outdoor</t>
  </si>
  <si>
    <t>MDSA-18HRN1 indoor</t>
  </si>
  <si>
    <t>MDOA-18HN1 outdoor</t>
  </si>
  <si>
    <t>MDSA-24HRN1 indoor</t>
  </si>
  <si>
    <t>MDOA-24HN1 outdoor</t>
  </si>
  <si>
    <t>MDSA-30HRN1 indoor</t>
  </si>
  <si>
    <t>MDOA-30HN1 outdoor</t>
  </si>
  <si>
    <t>MDSA-36HRN1 indoor</t>
  </si>
  <si>
    <t>MDOA-36HN1 outdoor</t>
  </si>
  <si>
    <t>MDTII-09HWFN1 indoor</t>
  </si>
  <si>
    <t>MDTII-18HWFN1 indoor</t>
  </si>
  <si>
    <r>
      <t xml:space="preserve">*** </t>
    </r>
    <r>
      <rPr>
        <b/>
        <sz val="10"/>
        <color rgb="FFFF0000"/>
        <rFont val="Arial"/>
        <family val="2"/>
        <charset val="204"/>
      </rPr>
      <t>Данные модели сняты с производства, наличие уточняйте у менеджеров</t>
    </r>
  </si>
  <si>
    <t>MDCA4I-09HRFN1 indoor</t>
  </si>
  <si>
    <t>MDCA4I-12HRFN1 indoor</t>
  </si>
  <si>
    <t>MDCA4I-18HRFN1 indoor</t>
  </si>
  <si>
    <r>
      <rPr>
        <b/>
        <sz val="8"/>
        <color rgb="FFFF0000"/>
        <rFont val="Arial"/>
        <family val="2"/>
        <charset val="204"/>
      </rPr>
      <t>T-MBQ4-03EI</t>
    </r>
    <r>
      <rPr>
        <b/>
        <sz val="8"/>
        <rFont val="Arial"/>
        <family val="2"/>
        <charset val="204"/>
      </rPr>
      <t xml:space="preserve"> Compact Cassette Panel</t>
    </r>
  </si>
  <si>
    <t>MDCA3I-18HRDN1 indoor</t>
  </si>
  <si>
    <t>MDV-D28Q4/N1-E</t>
  </si>
  <si>
    <t>MDV-D36Q4/N1-E</t>
  </si>
  <si>
    <t>MDV-D45Q4/N1-E</t>
  </si>
  <si>
    <t>MDV-D56Q4/N1-E</t>
  </si>
  <si>
    <t>MDV-D71Q4/N1-E</t>
  </si>
  <si>
    <t>MDV-D80Q4/N1-E</t>
  </si>
  <si>
    <t>MDV-D90Q4/N1-E</t>
  </si>
  <si>
    <t>MDV-D100Q4/N1-E</t>
  </si>
  <si>
    <t>MDV-D112Q4/N1-E</t>
  </si>
  <si>
    <t>MDV-D140Q4/N1-E</t>
  </si>
  <si>
    <t>MDV-D56T2/N1-DA5</t>
  </si>
  <si>
    <t>MDV-D71T2/N1-DA5</t>
  </si>
  <si>
    <t>AHUKZ-00C</t>
  </si>
  <si>
    <t>AHUKZ-01C</t>
  </si>
  <si>
    <t>AHUKZ-02C</t>
  </si>
  <si>
    <t>AHUKZ-03C</t>
  </si>
  <si>
    <t>MDSA-07HRN1 панель Gold/Silver indoor</t>
  </si>
  <si>
    <t>MDSA-09HRN1 панель Gold/Silver indoor</t>
  </si>
  <si>
    <t>MDSA-12HRN1 панель Gold/Silver indoor</t>
  </si>
  <si>
    <t>Cплит-системы колонного типа, ИК ПДУ с держателем в комплекте, 3D Air Flow (вертикальные и горизонтальные жалюзи с управлением с пульта), функция обнаружения утечки хладагента</t>
  </si>
  <si>
    <t>MDFPA-24ARN1 indoor</t>
  </si>
  <si>
    <t>MDOFPA-24AN1 outdoor</t>
  </si>
  <si>
    <t>MDFJ2-48ARN1 indoor</t>
  </si>
  <si>
    <t>MDOFJ2-48AN1 outdoor</t>
  </si>
  <si>
    <t>MDV-D125T1/N1-FA</t>
  </si>
  <si>
    <t>MDV-D140T1/N1-FA</t>
  </si>
  <si>
    <t>MDV-D200T1/N1-FA</t>
  </si>
  <si>
    <t>MDV-D250T1/N1-FA</t>
  </si>
  <si>
    <t>MDV-D280T1/N1-FA</t>
  </si>
  <si>
    <t>Внутренние блоки канального типа со 100% притоком воздуха (высокого статического давления- 185/225 Па) в комплекте с проводным пультом,  фильтр в комплекте</t>
  </si>
  <si>
    <t>MDCA4-18HRFN1 indoor</t>
  </si>
  <si>
    <t>в наличии</t>
  </si>
  <si>
    <r>
      <rPr>
        <b/>
        <sz val="8"/>
        <color rgb="FFFF0000"/>
        <rFont val="Arial"/>
        <family val="2"/>
        <charset val="204"/>
      </rPr>
      <t xml:space="preserve">T-MBQ-02M2I </t>
    </r>
    <r>
      <rPr>
        <b/>
        <sz val="8"/>
        <rFont val="Arial"/>
        <family val="2"/>
        <charset val="204"/>
      </rPr>
      <t>Cassette Panel</t>
    </r>
  </si>
  <si>
    <r>
      <rPr>
        <b/>
        <sz val="8"/>
        <color rgb="FFFF0000"/>
        <rFont val="Arial"/>
        <family val="2"/>
        <charset val="204"/>
      </rPr>
      <t xml:space="preserve">T-MBQ-02D7I </t>
    </r>
    <r>
      <rPr>
        <b/>
        <sz val="8"/>
        <rFont val="Arial"/>
        <family val="2"/>
        <charset val="204"/>
      </rPr>
      <t>Cassette Panel</t>
    </r>
  </si>
  <si>
    <t>1220*210*500</t>
  </si>
  <si>
    <t>Соединительный комплект для AHU модульный (2,2-9,0кВт), проводной пульт, 0-10В управление производительностью</t>
  </si>
  <si>
    <t>Соединительный комплект для AHU модульный (9,0-20,0кВт), проводной пульт, 0-10В управление производительностью</t>
  </si>
  <si>
    <t>Соединительный комплект для AHU модульный (20,1-36,0кВт),  проводной пульт, 0-10В управление производительностью</t>
  </si>
  <si>
    <t>Соединительный комплект для AHU модульный (36,1-56,0кВт), проводной пульт, 0-10В управление производительностью</t>
  </si>
  <si>
    <t>1259*362*282</t>
  </si>
  <si>
    <t>Объем расширительного бака, л</t>
  </si>
  <si>
    <t>2000*350*900</t>
  </si>
  <si>
    <t xml:space="preserve">НС F11.2/P21.5 (60-65) </t>
  </si>
  <si>
    <t>60-65</t>
  </si>
  <si>
    <t>2000*370*1100</t>
  </si>
  <si>
    <t xml:space="preserve">НС F15.5/P21.2 (90) </t>
  </si>
  <si>
    <t>2300*450*1100</t>
  </si>
  <si>
    <t xml:space="preserve">НС F30.9/P22.0 (120-160) </t>
  </si>
  <si>
    <t>120-160</t>
  </si>
  <si>
    <t>2500*450*1100</t>
  </si>
  <si>
    <t xml:space="preserve">НС F46.4/P24.0 (195-270) </t>
  </si>
  <si>
    <t>195-270</t>
  </si>
  <si>
    <t>2800*450*1100</t>
  </si>
  <si>
    <t xml:space="preserve">НС F76.0/P23.5 (300-480) </t>
  </si>
  <si>
    <t>300-480</t>
  </si>
  <si>
    <t>3200*500*1300</t>
  </si>
  <si>
    <t xml:space="preserve">НС F137.5/P24.0 (520-800) </t>
  </si>
  <si>
    <t>520-800</t>
  </si>
  <si>
    <t>3500*500*1500</t>
  </si>
  <si>
    <t xml:space="preserve">НС F155.0/P23.7 (900-1000) </t>
  </si>
  <si>
    <t>900-1000</t>
  </si>
  <si>
    <t>4200*800*1600</t>
  </si>
  <si>
    <t xml:space="preserve">НС F275.0/P22.0 (1000-1600) +УПП </t>
  </si>
  <si>
    <t>1000-1600</t>
  </si>
  <si>
    <t>4400*800*1600</t>
  </si>
  <si>
    <t xml:space="preserve">НС F5.9/P22.0 D (30) </t>
  </si>
  <si>
    <t>2400*800*1000</t>
  </si>
  <si>
    <t xml:space="preserve">НС F11.2/P21.5 D (60-65) </t>
  </si>
  <si>
    <t>2600*800*1100</t>
  </si>
  <si>
    <t xml:space="preserve">НС F15.5/P21.2 D (90) </t>
  </si>
  <si>
    <t>2900*1000*1200</t>
  </si>
  <si>
    <t xml:space="preserve">НС F30.9/P22.0 D (120-160) </t>
  </si>
  <si>
    <t>3200*1000*1400</t>
  </si>
  <si>
    <t xml:space="preserve">НС F46.4/P24.0 D (195-270) </t>
  </si>
  <si>
    <t>3400*1000*1400</t>
  </si>
  <si>
    <t xml:space="preserve">НС F76.0/P23.5 D (300-480) </t>
  </si>
  <si>
    <t>3700*1200*1500</t>
  </si>
  <si>
    <t xml:space="preserve">НС F137.5/P24.0 D (520-800) </t>
  </si>
  <si>
    <t>4750*1400*1500</t>
  </si>
  <si>
    <t xml:space="preserve">НС F155.0/P23.7 D (900-1000) </t>
  </si>
  <si>
    <t>5500*1900*1800</t>
  </si>
  <si>
    <t xml:space="preserve">НС F275.0/P22.0 D (1000-1600) +2 УПП** </t>
  </si>
  <si>
    <t>59000*2100*1800</t>
  </si>
  <si>
    <t xml:space="preserve">НС F5.9/P22.0 D-L (30) </t>
  </si>
  <si>
    <t xml:space="preserve">НС F11.2/P21.5 D-L (60-65) </t>
  </si>
  <si>
    <t xml:space="preserve">НС F15.5/P21.2 D-L (90) </t>
  </si>
  <si>
    <t xml:space="preserve">НС F30.9/P22.0 D-L (120-160) </t>
  </si>
  <si>
    <t xml:space="preserve">НС F46.4/P24.0 D-L (195-270) </t>
  </si>
  <si>
    <t xml:space="preserve">НС F76.0/P23.5 D-L (300-480) </t>
  </si>
  <si>
    <t xml:space="preserve">НС F137.5/P24.0 D-L (520-800) </t>
  </si>
  <si>
    <t xml:space="preserve">НС F155.0/P23.7 D-L (900-1000) </t>
  </si>
  <si>
    <t xml:space="preserve">НС F275.0/P22.0 D-L (1000-1600) +2 УПП** </t>
  </si>
  <si>
    <t>Вес сухой, кг</t>
  </si>
  <si>
    <t>Гидромодули для чиллеров с одним насосом, встроенный расширительный бак, реле протока, балансировочный клапан, воздухоотводчик, (*УПП - устройство плавного пуска), 440В/50Гц/3ф</t>
  </si>
  <si>
    <t>Гидромодули для чиллеров с двумя насосами, встроенный расширительный бак, реле протока, балансировочный клапан, воздухоотводчик, (**УПП - устройство плавного пуска) 440В/50Гц/3ф</t>
  </si>
  <si>
    <t xml:space="preserve">НС F5.9/P22.0 (30) </t>
  </si>
  <si>
    <t>MDHC-96HWD1N1 indoor</t>
  </si>
  <si>
    <t>3000-4800</t>
  </si>
  <si>
    <t>49-52</t>
  </si>
  <si>
    <t>512*1470*775</t>
  </si>
  <si>
    <t>MDOUA-96HD1N1 outdoor</t>
  </si>
  <si>
    <t>1558*1120*528</t>
  </si>
  <si>
    <t>Cплит-системы настенного типа серии FOREST ON/OFF, энергоэффективность класса А, компрессор GMCC или HITACHI,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возможность управления кондиционером по Wi-Fi (опция), ИК ПДУ с держателем в комплекте, возможность подключения проводного ПДУ</t>
  </si>
  <si>
    <t>Cплит-системы настенного типа серии AURORA ON/OFF,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(7-24kBTU), фотокаталический фильтр тонкой очистки, функция обнаружения утечки хладагента, функция любимый режим, ИК ПДУ с держателем в комплекте, возможность подключения проводного ПДУ</t>
  </si>
  <si>
    <t>Внутренние блоки кассетного типа, компактные (570х570), 3D DC-Inverter стандарта ERP, встроенная помпа, ИК ПДУ с держателем в комплекте, функция любимый режим, функция Follow me, температурная компенсация, возможность подключения проводного пульта, возможность подключения к системе центрального управления и диспетчеризации, клеммы удаленного вкл/выкл, клеммы вывода сигнала аварии</t>
  </si>
  <si>
    <t xml:space="preserve">Внутренние блоки консольного типа, 3D DC-Inverter стандарта ERP, противопылевой фильтр высокой плотности, ИК ПДУ с держателем в комплекте </t>
  </si>
  <si>
    <t>Cплит-системы кассетного типа (компактные), встроенная помпа, с зимним комплектом до -25 градусов, функция Follow me, функция любимый режим, возможность подключения к системе центрального управления или диспетчеризации, клеммы удаленного вкл\выкл, клеммы вывода сигнала аварии, ИК ПДУ с держателем в комплекте, возможность подключения проводного пульта, функция обнаружения утечки хладагента</t>
  </si>
  <si>
    <t>Cплит-системы кассетного типа (полноразмерные), встроенная помпа, с зимним комплектом до -25 градусов, ИК ПДУ с держателем в комплекте, функция Follow me,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02D7 или 02M2), возможность подключения к системе центрального управления или диспетчеризации (модели 24, 36k - стандарт; 48, 60k -опция), клеммы удаленного вкл\выкл, клеммы вывода сигнала аварии, функция обнаружения утечки хладагента</t>
  </si>
  <si>
    <t>Cплит-системы канального типа, встроенная помпа, противопылевой фильтр и проводной пульт ДУ в комплекте, с зимним комплектом до -25 градусов, модели нового поколения - функция Follow me, функция температурной компенсации, опциональный ИК ПДУ,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</si>
  <si>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Cплит-системы напольно-потолочного типа, ИК ПДУ с держателем в комплекте, с зимним комплектом до  -25 градусов, функция Follow me, функция температурной компенсации, функция любимый режим, 3D Air Flow (вертикальные и горизонтальные жалюзи с управлением с пульта), возможность подключения проводного пульта, возможность подключения к системе центрального управления или диспетчеризации, функция обнаружения утечки хладагента</t>
  </si>
  <si>
    <t>7,62(+2,34)</t>
  </si>
  <si>
    <t>510*1750*315</t>
  </si>
  <si>
    <t>540*1825*410</t>
  </si>
  <si>
    <t>770*550*300</t>
  </si>
  <si>
    <t>720*495*270</t>
  </si>
  <si>
    <t>2,78(2,14-3,52)</t>
  </si>
  <si>
    <t>3,08(1,27-3,99)</t>
  </si>
  <si>
    <t>0,795(0,442-1,568)</t>
  </si>
  <si>
    <t>1,088(0,10-1,74)</t>
  </si>
  <si>
    <t>5,28(1,91-6,13)</t>
  </si>
  <si>
    <t>1,643(0,15-2,35)</t>
  </si>
  <si>
    <t>2,19(0,23-3,11)</t>
  </si>
  <si>
    <t>Инверторные сплит-системы кассетного типа (компактные), 3D DC-Inverter стандарта ERP, встроенная помпа, ИК ПДУ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</si>
  <si>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Инверторные сплит-системы кассетного типа (полноразмерные), 3D DC-Inverter стандарта ERP, встроенная помпа, ИК ПДУ с держателем в комплекте, функция Follow me, функция температурной компенсации, функция любимый режим, возможность подключения проводного пульта, возможность независимого регулирования жалюзи (опция, необходим проводной пульт KJR-120C и декоративная панель 02D7 или 02M2),  возможность подключения к системе центрального управления или диспетчеризации, клеммы удаленного вкл\выкл, клеммы вывода сигнала аварии, защита от замораживания помещения (8°С), функция обнаружения утечки хладагента</t>
  </si>
  <si>
    <t>952*1333*415</t>
  </si>
  <si>
    <t>Инверторные сплит-системы канального типа, 3D DC-Inverter стандарта ERP, средненапорные, встроенная помпа, противопылевой фильтр и проводной пульт ДУ в комплекте, опциональный ИК ПДУ, функция Follow me, функция температурной компенсации, возможность подключения к системе центрального управления или диспетчеризации, клеммы удаленного вкл\выкл, клеммы вывода сигнала аварии, функция обнаружения утечки хладагента</t>
  </si>
  <si>
    <t>Инверторные сплит-системы напольно-потолочного типа, 3D DC-Inverter стандарта ERP, ИК ПДУ с держателем в комплекте, возможность подключения проводного пульта, функция Follow me, функция температурной компенсации, 3D Air Flow (вертикальные и горизонтальные жалюзи с управлением с пульта), функция любимый режим, функция обнаружения утечки хладагента, возможность подключения к системе центрального управления или диспетчеризации, защита от замораживания помещения (8°С)</t>
  </si>
  <si>
    <t>Расход воды,  м3/ч</t>
  </si>
  <si>
    <t xml:space="preserve">Гидромодули для чиллеров с двумя насосами, встроенный расширительный бак, реле протока, воздухоотводчик, (**УПП - устройство плавного пуска) 440В/50Гц/3ф, (L - "Облегчённая версия", нет в комплекте фильтр фланцевый сетчатый, клапан балансировочный, клапан обратный межфланцевый дисковый) 
</t>
  </si>
  <si>
    <t>панель потолочная для кассетных блоков серии Q4/N1-D и Q4/N1-E</t>
  </si>
  <si>
    <t>MDSAF-09HRDN1 indoor</t>
  </si>
  <si>
    <t>MDOAF-09HFN1 outdoor</t>
  </si>
  <si>
    <t>MDSAF-12HRDN1 indoor</t>
  </si>
  <si>
    <t>MDOAF-12HFN1 outdoor</t>
  </si>
  <si>
    <t>MDSAF-18HRFN1 indoor</t>
  </si>
  <si>
    <t>MDOAF-18HFN1 outdoor</t>
  </si>
  <si>
    <t>MDSAF-24HRFN1 indoor</t>
  </si>
  <si>
    <t>MDOAF-24HFN1 outdoor</t>
  </si>
  <si>
    <t>MDI2-22Q4CDHN1</t>
  </si>
  <si>
    <t>MDI2-28Q4CDHN1</t>
  </si>
  <si>
    <t>MDI2-36Q4CDHN1</t>
  </si>
  <si>
    <t>MDI2-45Q4CDHN1</t>
  </si>
  <si>
    <t>MDI2-28Q4DHN1</t>
  </si>
  <si>
    <t>MDI2-36Q4DHN1</t>
  </si>
  <si>
    <t>MDI2-45Q4DHN1</t>
  </si>
  <si>
    <t>MDI2-56Q4DHN1</t>
  </si>
  <si>
    <t>MDI2-71Q4DHN1</t>
  </si>
  <si>
    <t>MDI2-80Q4DHN1</t>
  </si>
  <si>
    <t>MDI2-90Q4DHN1</t>
  </si>
  <si>
    <t>MDI2-100Q4DHN1</t>
  </si>
  <si>
    <t>MDI2-112Q4DHN1</t>
  </si>
  <si>
    <t>MDI2-140Q4DHN1</t>
  </si>
  <si>
    <t>MDI2-18Q1DHN1</t>
  </si>
  <si>
    <t>MDI2-22Q1DHN1</t>
  </si>
  <si>
    <t>MDI2-28Q1DHN1</t>
  </si>
  <si>
    <t>MDI2-36Q1DHN1</t>
  </si>
  <si>
    <t>MDI2-45Q1DHN1</t>
  </si>
  <si>
    <t>MDI2-56Q1DHN1</t>
  </si>
  <si>
    <t>MDI2-71Q1DHN1</t>
  </si>
  <si>
    <t>MDI2-22Q2DHN1</t>
  </si>
  <si>
    <t>MDI2-28Q2DHN1</t>
  </si>
  <si>
    <t>MDI2-36Q2DHN1</t>
  </si>
  <si>
    <t>MDI2-45Q2DHN1</t>
  </si>
  <si>
    <t>MDI2-56Q2DHN1</t>
  </si>
  <si>
    <t>MDI2-71Q2DHN1</t>
  </si>
  <si>
    <t>MDI2-22T2DHN1</t>
  </si>
  <si>
    <t>MDI2-28T2DHN1</t>
  </si>
  <si>
    <t>MDI2-36T2DHN1</t>
  </si>
  <si>
    <t>MDI2-45T2DHN1</t>
  </si>
  <si>
    <t>MDI2-56T2DHN1</t>
  </si>
  <si>
    <t>MDI2-71T2DHN1</t>
  </si>
  <si>
    <t>MDI2-80T2DHN1</t>
  </si>
  <si>
    <t>MDI2-90T2DHN1</t>
  </si>
  <si>
    <t>MDI2-112T2DHN1</t>
  </si>
  <si>
    <t>MDI2-140T2DHN1</t>
  </si>
  <si>
    <t>MDI2-71T1DHN1</t>
  </si>
  <si>
    <t>MDI2-80T1DHN1</t>
  </si>
  <si>
    <t>MDI2-90T1DHN1</t>
  </si>
  <si>
    <t>MDI2-112T1DHN1</t>
  </si>
  <si>
    <t>MDI2-140T1DHN1</t>
  </si>
  <si>
    <t>MDI2-160T1DHN1</t>
  </si>
  <si>
    <t>MDI2-200T1DHN1</t>
  </si>
  <si>
    <t>MDI2-250T1DHN1</t>
  </si>
  <si>
    <t>MDI2-280T1DHN1</t>
  </si>
  <si>
    <t>MDI2-560T1DHN1</t>
  </si>
  <si>
    <t>MDI2-125FADHN1</t>
  </si>
  <si>
    <t>MDI2-140FADHN1</t>
  </si>
  <si>
    <t>MDI2-200FADHN1</t>
  </si>
  <si>
    <t>MDI2-250FADHN1</t>
  </si>
  <si>
    <t>MDI2-280FADHN1</t>
  </si>
  <si>
    <t>MDI2-560FADHN1</t>
  </si>
  <si>
    <t>MDI2-22GDHN1</t>
  </si>
  <si>
    <t>MDI2-28GDHN1</t>
  </si>
  <si>
    <t>MDI2-36GDHN1</t>
  </si>
  <si>
    <t>MDI2-45GDHN1</t>
  </si>
  <si>
    <t>MDI2-56GDHN1</t>
  </si>
  <si>
    <t>MDI2-71GDHN1</t>
  </si>
  <si>
    <t>MDI2-80GDHN1</t>
  </si>
  <si>
    <t>MDI2-90GDHN1</t>
  </si>
  <si>
    <t>MDI2-36DLDHN1</t>
  </si>
  <si>
    <t>MDI2-45DLDHN1</t>
  </si>
  <si>
    <t>MDI2-56DLDHN1</t>
  </si>
  <si>
    <t>MDI2-71DLDHN1</t>
  </si>
  <si>
    <t>MDI2-80DLDHN1</t>
  </si>
  <si>
    <t>MDI2-90DLDHN1</t>
  </si>
  <si>
    <t>MDI2-112DLDHN1</t>
  </si>
  <si>
    <t>MDI2-140DLDHN1</t>
  </si>
  <si>
    <t>MDI2-22F4DHN1</t>
  </si>
  <si>
    <t>MDI2-28F4DHN1</t>
  </si>
  <si>
    <t>MDI2-36F4DHN1</t>
  </si>
  <si>
    <t>MDI2-45F4DHN1</t>
  </si>
  <si>
    <t>MDI2-56F4DHN1</t>
  </si>
  <si>
    <t>MDI2-71F4DHN1</t>
  </si>
  <si>
    <t>MDI2-80F4DHN1</t>
  </si>
  <si>
    <t>MDV-V280W/DRN1-i</t>
  </si>
  <si>
    <t>MDV-V335W/DRN1-i</t>
  </si>
  <si>
    <t>Наружные блоки VRF серии V4+I (DC inverter, R410A, 380V), индивидуального исполнения. 28-45кВт - боковой выброс воздуха.</t>
  </si>
  <si>
    <t>630*260*570</t>
  </si>
  <si>
    <t>панель потолочная для кассетных однопоточных блоков до 3,6 кВт</t>
  </si>
  <si>
    <t>панель потолочная для кассетных однопоточных блоков от 4,5 кВт</t>
  </si>
  <si>
    <t>1172*299*591</t>
  </si>
  <si>
    <t>MDV-MBQ2-01</t>
  </si>
  <si>
    <t>панель потолочная для кассетных двухпоточных блоков</t>
  </si>
  <si>
    <t>1430*53*680</t>
  </si>
  <si>
    <t>Внутренние блоки канального типа средненапорные (50-100-150) Па в комплекте со встроенной дренажной помпой и противопылевым фильтром, без ПДУ. DC мотор вентилятора, 7 уставок скорости, 10 шагов регулировки ESP (только пульты 86EK/D, 120G/WK, CCM-180/270), низкий уровень шума от 23дБ(А), прецизионная настройка и поддержание температуры ±0.5°С, режим тишины (Silent), экономичный режим (ECO)</t>
  </si>
  <si>
    <t>MDI2-400T1DHN1</t>
  </si>
  <si>
    <t>2005*929*670</t>
  </si>
  <si>
    <t>MDI2-450T1DHN1</t>
  </si>
  <si>
    <t>965*423*690</t>
  </si>
  <si>
    <t>1322*423*691</t>
  </si>
  <si>
    <t>1454*515*931</t>
  </si>
  <si>
    <t>MDI2-450FADHN1</t>
  </si>
  <si>
    <t>Внутренние блоки настенного типа (встроенный расширительный клапан), без ПДУ. DC мотор вентилятора, 7 уставок скорости, 5 положений жалюзи, прецизионная настройка и поддержание температуры ±0.5°С, режим тишины (Silent), экономичный режим (ECO)</t>
  </si>
  <si>
    <t>Внутренние блоки напольно-потолочного типа, без ПДУ. DC мотор вентилятора, 7 уставок скорости, 5 положений жалюзи, 3D-Airflow (регулируемые с ИК ПДУ вертикальные и горизонтальные жалюзи), прецизионная настройка и поддержание температуры ±0.5°С, режим тишины (Silent), экономичный режим (ECO)</t>
  </si>
  <si>
    <t>Внутренние блоки напольного типа в корпусе с фронтальным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</si>
  <si>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MDI2-22F5DHN1</t>
  </si>
  <si>
    <t>1000*677*220</t>
  </si>
  <si>
    <t>MDI2-28F5DHN1</t>
  </si>
  <si>
    <t>MDI2-36F5DHN1</t>
  </si>
  <si>
    <t>1200*677*220</t>
  </si>
  <si>
    <t>MDI2-45F5DHN1</t>
  </si>
  <si>
    <t>MDI2-56F5DHN1</t>
  </si>
  <si>
    <t>1500*677*220</t>
  </si>
  <si>
    <t>MDI2-71F5DHN1</t>
  </si>
  <si>
    <t>MDI2-80F5DHN1</t>
  </si>
  <si>
    <t>MDI2-22F3DHN1</t>
  </si>
  <si>
    <t>840*545*212</t>
  </si>
  <si>
    <t>MDI2-28F3DHN1</t>
  </si>
  <si>
    <t>MDI2-36F3DHN1</t>
  </si>
  <si>
    <t>1040*545*220</t>
  </si>
  <si>
    <t>MDI2-45F3DHN1</t>
  </si>
  <si>
    <t>MDI2-56F3DHN1</t>
  </si>
  <si>
    <t>1340*545*220</t>
  </si>
  <si>
    <t>MDI2-71F3DHN1</t>
  </si>
  <si>
    <t>MDI2-80F3DHN1</t>
  </si>
  <si>
    <t>MDI2-22ZDHN1</t>
  </si>
  <si>
    <t>MDI2-28ZDHN1</t>
  </si>
  <si>
    <t>MDI2-36ZDHN1</t>
  </si>
  <si>
    <t>MDI2-45ZDHN1</t>
  </si>
  <si>
    <t>Внутренние блоки напольного типа в корпусе с нижним забором воздуха,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</si>
  <si>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консольного типа, без ПДУ. DC мотор вентилятора, 7 уставок скорости, прецизионная настройка и поддержание температуры ±0.5°С, режим тишины (Silent), экономичный режим (ECO)</t>
  </si>
  <si>
    <t>Внутренние блоки напольного типа бескорпусные, без ПДУ. DC мотор вентилятора, 7 уставок скорости, прецизионная настройка и поддержание температуры ±0.5°С, режим тишины (Silent), экономичный режим (ECO)</t>
  </si>
  <si>
    <t>RM05B</t>
  </si>
  <si>
    <t>RM12D</t>
  </si>
  <si>
    <t>WDC-86E/KD</t>
  </si>
  <si>
    <t>WDC-120G/WK</t>
  </si>
  <si>
    <t>Беспроводной (ИК) пульт ДУ (с возможностью адресации) для внутренних блоков поколения V6</t>
  </si>
  <si>
    <t>2,64(1,03-3,22)</t>
  </si>
  <si>
    <t>2,93(0,82-3,37)</t>
  </si>
  <si>
    <t>1,01(0,10-1,24)</t>
  </si>
  <si>
    <t>3,52(1,08-4,10)</t>
  </si>
  <si>
    <t>3,81(1,08-4,22)</t>
  </si>
  <si>
    <t>1,297(0,13-1,58)</t>
  </si>
  <si>
    <t>5,28(1,82-6,13)</t>
  </si>
  <si>
    <t>5,57(1,38-6,74)</t>
  </si>
  <si>
    <t>1,643(0,14-2,36)</t>
  </si>
  <si>
    <t>7,03(2,67-7,88)</t>
  </si>
  <si>
    <t>7,33(1,61-8,79)</t>
  </si>
  <si>
    <t>2,344(0,24-3,03)</t>
  </si>
  <si>
    <t>150*65*20</t>
  </si>
  <si>
    <t>170*48*20</t>
  </si>
  <si>
    <t>86*86*18</t>
  </si>
  <si>
    <t>Проводной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обратная связь, сервис-режим (26 параметров, в т.ч. выбор напора канальных ВБ ). Встроенный ИК приемник.</t>
  </si>
  <si>
    <t>Проводной индивидуальный/ групповой пульт ДУ с функцией Follow me (с возможностью адресации) для внутренних блоков поколения V6. Новое 2-проводное подключение, возможность подключения 2 пультов к одному ВБ, возможность подключения от 1 до 16 ВБ к одному пульту, обратная связь, сервис-режим (30 параметров, в т.ч. выбор напора канальных ВБ ) Просмотр параметров и ошибок НБ. Встроенный ИК приемник.</t>
  </si>
  <si>
    <t>Разветвители фреоновой магистрали для объединения соединительных комплектов для приточных установок AHUKZ-**B(C) в модуль производительностью &gt;56кВт, и до 224кВт</t>
  </si>
  <si>
    <t>FQZHD-01</t>
  </si>
  <si>
    <t>Для комплектов производительностью 20 ~ 46 кВт</t>
  </si>
  <si>
    <t>FQZHD-02</t>
  </si>
  <si>
    <t>Для комплектов производительностью 46 ~ 66 кВт</t>
  </si>
  <si>
    <t>FQZHD-03</t>
  </si>
  <si>
    <t>Для комплектов производительностью 66 ~ 135 кВт</t>
  </si>
  <si>
    <t>FQZHD-04</t>
  </si>
  <si>
    <t>Для комплектов производительностью &gt; 135 кВт</t>
  </si>
  <si>
    <t>MCAC-DSCK</t>
  </si>
  <si>
    <t>переходная плата для работы программы диагностики MCAC-DIAG-B с наружными блоками V5X</t>
  </si>
  <si>
    <t>34*64*26</t>
  </si>
  <si>
    <t>МУЛЬТИ-СПЛИТ СИСТЕМЫ СВОБОДНОЙ КОМПЛЕКТАЦИИ СЕРИИ FREE MATCH</t>
  </si>
  <si>
    <t>CCM-270B/WS</t>
  </si>
  <si>
    <t>Внутренние блоки каcсетного типа (компактные) 4-поточные, без декоративной панели, в комплекте с ИК ПДУ,  со встроенной дренажной помпой</t>
  </si>
  <si>
    <t>Внутренние блоки каcсетного типа (полноразмерные) 4-поточные, без декоративной панели, в комплекте с ИК ПДУ,  со встроенной дренажной помпой</t>
  </si>
  <si>
    <t>Декоративные панели к внутренним блокам VRF поколения V4+ кассетного типа 4-поточным</t>
  </si>
  <si>
    <t>Внутренние блоки каcсетного типа 1-поточные, без декоративной панели, в комплекте с ИК ПДУ,  со встроенной дренажной помпой</t>
  </si>
  <si>
    <t xml:space="preserve">Декоративные панели к внутренним блокам VRF поколения V4+ кассетного типа 1-поточным </t>
  </si>
  <si>
    <r>
      <t>Внутренние блоки каcсетного типа (компактные)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xml:space="preserve">), без декоративной панели и ПДУ,  со встроенной дренажной помпой. DC мотор вентилятора, 7 уставок скорости, низкий уровень шума от 22дБ(А), прецизионная настройка и поддержание температуры </t>
    </r>
    <r>
      <rPr>
        <b/>
        <sz val="10"/>
        <color theme="0"/>
        <rFont val="Calibri"/>
        <family val="2"/>
        <charset val="204"/>
      </rPr>
      <t>±</t>
    </r>
    <r>
      <rPr>
        <b/>
        <sz val="10"/>
        <color theme="0"/>
        <rFont val="Arial"/>
        <family val="2"/>
        <charset val="204"/>
      </rPr>
      <t>0.5</t>
    </r>
    <r>
      <rPr>
        <b/>
        <vertAlign val="superscript"/>
        <sz val="10"/>
        <color theme="0"/>
        <rFont val="Arial"/>
        <family val="2"/>
        <charset val="204"/>
      </rPr>
      <t>о</t>
    </r>
    <r>
      <rPr>
        <b/>
        <sz val="10"/>
        <color theme="0"/>
        <rFont val="Arial"/>
        <family val="2"/>
        <charset val="204"/>
      </rPr>
      <t>С, режим тишины (Silent), экономичный режим (ECO), возможность отключения дисплея</t>
    </r>
  </si>
  <si>
    <r>
      <t>Внутренние блоки каcсетного типа (полноразмерные) 4-поточные с круговым распределением воздуха (360</t>
    </r>
    <r>
      <rPr>
        <b/>
        <vertAlign val="superscript"/>
        <sz val="10"/>
        <color theme="0"/>
        <rFont val="Arial"/>
        <family val="2"/>
        <charset val="204"/>
      </rPr>
      <t>о</t>
    </r>
    <r>
      <rPr>
        <b/>
        <sz val="10"/>
        <color theme="0"/>
        <rFont val="Arial"/>
        <family val="2"/>
        <charset val="204"/>
      </rPr>
      <t>), без декоративной панели и ПДУ,  со встроенной дренажной помпой. DC мотор вентилятора, 7 уставок скорости, низкий уровень шума от 23дБ(А),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</si>
  <si>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r>
      <t>Декоративные панели к внутренним блокам VRF поколения V6 кассетного типа 4-поточным с круговым распределением воздуха (360</t>
    </r>
    <r>
      <rPr>
        <b/>
        <vertAlign val="superscript"/>
        <sz val="10"/>
        <color theme="0"/>
        <rFont val="Arial"/>
        <family val="2"/>
        <charset val="204"/>
      </rPr>
      <t>о</t>
    </r>
    <r>
      <rPr>
        <b/>
        <sz val="10"/>
        <color theme="0"/>
        <rFont val="Arial"/>
        <family val="2"/>
        <charset val="204"/>
      </rPr>
      <t>)</t>
    </r>
  </si>
  <si>
    <t>панель потолочная для кассетных блоков компактных Q4CDHN1</t>
  </si>
  <si>
    <t>MDV-MBQ4-01E</t>
  </si>
  <si>
    <r>
      <t>Внутренние блоки каcсетного типа 1-поточные, без декоративной панели и ПДУ,  со встроенной дренажной помпой. DC мотор вентилятора, 7 уставок скорости, прецизионная настройка и поддержание температуры ±0.5</t>
    </r>
    <r>
      <rPr>
        <b/>
        <sz val="10"/>
        <color theme="0"/>
        <rFont val="Calibri"/>
        <family val="2"/>
        <charset val="204"/>
      </rPr>
      <t>°</t>
    </r>
    <r>
      <rPr>
        <b/>
        <sz val="10"/>
        <color theme="0"/>
        <rFont val="Arial"/>
        <family val="2"/>
        <charset val="204"/>
      </rPr>
      <t>С, режим тишины (Silent), экономичный режим (ECO), возможность отключения дисплея</t>
    </r>
  </si>
  <si>
    <t>Декоративные панели к внутренним блокам VRF поколения V6 кассетного типа 1-поточным</t>
  </si>
  <si>
    <t>Внутренние блоки каcсетного типа 2-поточные, без декоративной панели и ПДУ,  со встроенной дренажной помпой. DC мотор вентилятора, 7 уставок скорости, низкий уровень шума от 24дБ(А), прецизионная настройка и поддержание температуры ±0.5°С, режим тишины (Silent), экономичный режим (ECO), возможность отключения дисплея</t>
  </si>
  <si>
    <t>Декоративные панели к внутренним блокам VRF поколения V6 кассетного типа 2-поточным</t>
  </si>
  <si>
    <t>Внутренние блоки канального типа до 400 Па в комплекте с противопылевым фильтром (кроме моделей 40-56кВт), без ПДУ. DC мотор вентилятора, 7 уставок скорости, 20 шагов регулировки ESP (только пульты 86EK/D, 120G/WK, CCM-180/270), прецизионная настройка и поддержание температуры ±0.5°С, режим тишины (Silent), экономичный режим (ECO)</t>
  </si>
  <si>
    <t>Внутренние блоки канального типа со 100% притоком воздуха (высокого статического давления до 400 Па) в комплекте с противопылевым фильтром (кроме моделей 45-56кВт), без ПДУ. DC мотор вентилятора, 7 уставок скорости, 20 шагов регулировки ESP (только пульты 86EK/D, 120G/WK, CCM-180/270), прецизионная настройка и поддержание температуры ±0.5°С, режим тишины (Silent), экономичный режим (ECO)</t>
  </si>
  <si>
    <t>NIM05B</t>
  </si>
  <si>
    <t>87*150*70</t>
  </si>
  <si>
    <t xml:space="preserve">GW-KNX     </t>
  </si>
  <si>
    <t>MCAC-PIDU</t>
  </si>
  <si>
    <t>Пульты дистанционного управления, центральные контроллеры и аксессуары для внутренних блоков серии V6</t>
  </si>
  <si>
    <t>Модуль для корректного завершения работы внутреннего блока поколения V6 в случае внезапного отключения питания</t>
  </si>
  <si>
    <t>Контроллер для  гостиниц (работа с картой гостя), работа от сети 220-240В</t>
  </si>
  <si>
    <t>950*70*950</t>
  </si>
  <si>
    <t>Шлюз протокола BMS KNX (только внутренние блоки поколения V6, 1 шлюз - 1 внутренний блок)</t>
  </si>
  <si>
    <t>Шлюз протокола KNX (только внутренние блоки, 1 шлюз - 1 внутр. блок)</t>
  </si>
  <si>
    <t>180*145*41</t>
  </si>
  <si>
    <t>240*80*80</t>
  </si>
  <si>
    <t>240*90*90</t>
  </si>
  <si>
    <t>310*130*125</t>
  </si>
  <si>
    <t>145*64*26</t>
  </si>
  <si>
    <t xml:space="preserve">Пульты дистанционного управления, центральные контроллеры и аксессуары                         </t>
  </si>
  <si>
    <t xml:space="preserve">DTS634/DTS636 </t>
  </si>
  <si>
    <t>Трехфазный счетчик электроэнергии для систем IMM/IMM Pro</t>
  </si>
  <si>
    <t>Мощность охлаждения, кВт</t>
  </si>
  <si>
    <r>
      <t>Водонагреватели (тепловые насосы) косвенного нагрева для ГВС и отопления, пульт управления в комплекте. Моноблочное исполнение (встроенный гидромодуль). Работа на нагрев до -25</t>
    </r>
    <r>
      <rPr>
        <b/>
        <vertAlign val="superscript"/>
        <sz val="10"/>
        <color indexed="9"/>
        <rFont val="Arial"/>
        <family val="2"/>
        <charset val="204"/>
      </rPr>
      <t>о</t>
    </r>
    <r>
      <rPr>
        <b/>
        <sz val="10"/>
        <color indexed="9"/>
        <rFont val="Arial"/>
        <family val="2"/>
        <charset val="204"/>
      </rPr>
      <t>С, R32</t>
    </r>
  </si>
  <si>
    <t>MDHWC-V5W/D2N8</t>
  </si>
  <si>
    <t>1210*945*402</t>
  </si>
  <si>
    <t>MDHWC-V7W/D2N8</t>
  </si>
  <si>
    <t>MDHWC-V9W/D2N8</t>
  </si>
  <si>
    <t>MDHWC-V12W/D2N8</t>
  </si>
  <si>
    <t>1404*1414*405</t>
  </si>
  <si>
    <t>MDHWC-V14W/D2N8</t>
  </si>
  <si>
    <t>MDHWC-V16W/D2N8</t>
  </si>
  <si>
    <t>MDHWC-V12W/D2RN8</t>
  </si>
  <si>
    <t>MDHWC-V14W/D2RN8</t>
  </si>
  <si>
    <t>MDHWC-V16W/D2RN8</t>
  </si>
  <si>
    <t>Водонагреватели (тепловые насосы) прямого нагрева для ГВС,  коммерческого назначения. Пульт управления в комплекте. R410a</t>
  </si>
  <si>
    <t>790*1100*810</t>
  </si>
  <si>
    <t>RSJ-200/SZN1-H</t>
  </si>
  <si>
    <t>RSJ-420/SZN1-H</t>
  </si>
  <si>
    <t>1015*1775*1026</t>
  </si>
  <si>
    <t>RSJ-800/SZN1-H</t>
  </si>
  <si>
    <t>1995*1770*1025</t>
  </si>
  <si>
    <t>Аксессуары для тепловых насосов</t>
  </si>
  <si>
    <t xml:space="preserve">BH30A </t>
  </si>
  <si>
    <t>Дополнительный электронагреватель для 1-фазных моноблочных тепловых насосов MDHWC</t>
  </si>
  <si>
    <t>RSJ-120/ZN1-H</t>
  </si>
  <si>
    <t>IMMP-BAC</t>
  </si>
  <si>
    <t>Совмещенный шлюз для программы управления IMM Pro для VRF                                (для систем V6) и протокола BMS BACnet (для систем V6, до 32 систем, до 256 объектов (внутренних+наружных блоков))</t>
  </si>
  <si>
    <t>Центральный ПУ для  наружных блоков поколения V4+/V5X (до 32 наружных блоков)</t>
  </si>
  <si>
    <t>Центральный ПУ для внутренних  блоков V4+ (до 64 внутренних  блоков)</t>
  </si>
  <si>
    <t>Центральный ПУ для внутренних блоков (до 64 внутренних блоков), цветной Touch Screen, 6.2” (только для систем с НБ V6)</t>
  </si>
  <si>
    <t>Центральный ПУ для внутренних блоков (до 48 систем, до 384 внутренних блоков), цветной Touch Screen, 10” (только для систем с НБ V6)</t>
  </si>
  <si>
    <t>722*555*300</t>
  </si>
  <si>
    <t>845*630*390</t>
  </si>
  <si>
    <t>795*550*330</t>
  </si>
  <si>
    <t>915*630*420</t>
  </si>
  <si>
    <t>916*630*420</t>
  </si>
  <si>
    <t>MA-EK</t>
  </si>
  <si>
    <t>Модуль расширения порта XYE для наружных блоков V6</t>
  </si>
  <si>
    <t>MDV-MBQ4-03C4</t>
  </si>
  <si>
    <t>MDKC-300R</t>
  </si>
  <si>
    <t>MDKC-400R</t>
  </si>
  <si>
    <t>MDSBF-07HRDN1 indoor</t>
  </si>
  <si>
    <t>MDOBF-07HDN1 outdoor</t>
  </si>
  <si>
    <t>MDSAF-07HRDN1 indoor</t>
  </si>
  <si>
    <t>40 ~ 58</t>
  </si>
  <si>
    <t>42 ~ 60</t>
  </si>
  <si>
    <t>44 ~ 62</t>
  </si>
  <si>
    <t>45 ~ 63</t>
  </si>
  <si>
    <t>46 ~ 64</t>
  </si>
  <si>
    <t xml:space="preserve"> DC-инвертор ERP (7-12kBTU), 
3D DC-инвертор ERP (18-24kBTU), R410A</t>
  </si>
  <si>
    <t>2,34(1,03-2,93)</t>
  </si>
  <si>
    <t>2,63(0,82-3,22)</t>
  </si>
  <si>
    <t>0,73(0,10-1,25)</t>
  </si>
  <si>
    <t>681*434*285</t>
  </si>
  <si>
    <t>НАРУЖНЫЕ БЛОКИ СЕРИИ VСpro</t>
  </si>
  <si>
    <t>MDVC-224WV2GN1</t>
  </si>
  <si>
    <t>39~57</t>
  </si>
  <si>
    <t>960*1615*765</t>
  </si>
  <si>
    <t>MDVC-280WV2GN1</t>
  </si>
  <si>
    <t>40~58</t>
  </si>
  <si>
    <t>MDVC-335WV2GN1</t>
  </si>
  <si>
    <t>42~60</t>
  </si>
  <si>
    <t>MDVC-400WV2GN1</t>
  </si>
  <si>
    <t>MDVC-450WV2GN1</t>
  </si>
  <si>
    <t>43~61</t>
  </si>
  <si>
    <t>MDVC-500WV2GN1</t>
  </si>
  <si>
    <t>44~62</t>
  </si>
  <si>
    <t>MDVC-560WV2GN1</t>
  </si>
  <si>
    <t>45~63</t>
  </si>
  <si>
    <t>MDVC-615WV2GN1</t>
  </si>
  <si>
    <t>MDVC-670WV2GN1</t>
  </si>
  <si>
    <t>46~64</t>
  </si>
  <si>
    <t>1585*1615*765</t>
  </si>
  <si>
    <t>MDVC-730WV2GN1</t>
  </si>
  <si>
    <t>MDVC-785WV2GN1</t>
  </si>
  <si>
    <t>MDVC-850WV2GN1</t>
  </si>
  <si>
    <t>MDVC-224WV2GN1  с функцией Black Box</t>
  </si>
  <si>
    <t>MDVC-280WV2GN1  с функцией Black Box</t>
  </si>
  <si>
    <t>MDVC-335WV2GN1  с функцией Black Box</t>
  </si>
  <si>
    <t>MDVC-400WV2GN1  с функцией Black Box</t>
  </si>
  <si>
    <t>MDVC-450WV2GN1  с функцией Black Box</t>
  </si>
  <si>
    <t>MDVC-500WV2GN1  с функцией Black Box</t>
  </si>
  <si>
    <t>MDVC-560WV2GN1  с функцией Black Box</t>
  </si>
  <si>
    <t>MDVC-615WV2GN1  с функцией Black Box</t>
  </si>
  <si>
    <t>MDVC-670WV2GN1  с функцией Black Box</t>
  </si>
  <si>
    <t>MDVC-730WV2GN1  с функцией Black Box</t>
  </si>
  <si>
    <t>MDVC-785WV2GN1  с функцией Black Box</t>
  </si>
  <si>
    <t>MDVC-850WV2GN1  с функцией Black Box</t>
  </si>
  <si>
    <t>Cплит-системы большой мощности канального типа, проводной пульт ДУ и противопылевой фильтр в комплекте, ON/OFF</t>
  </si>
  <si>
    <t>Cплит-системы большой мощности канального типа высоконапорные, проводной пульт ДУ и противопылевой фильтр в комплекте, ON/OFF</t>
  </si>
  <si>
    <t>Cплит-системы большой мощности колонного типа,  беспроводной пульт ДУ в комплекте, ON/OFF</t>
  </si>
  <si>
    <t>Инверторные сплит-системы большой мощности канального типа, проводной пульт ДУ и противопылевой фильтр в комплекте, 3D DC-INVERTER</t>
  </si>
  <si>
    <t>Полупромышленные сплит-системы большой мощности, ON/OFF</t>
  </si>
  <si>
    <t>Полупромышленные сплит-системы большой мощности, INVERTER</t>
  </si>
  <si>
    <t>MDQ4A-48HRAN1 indoor</t>
  </si>
  <si>
    <t>MDV-MBQ4-01E Cassette panel</t>
  </si>
  <si>
    <t>FQZHN-02DS Рефнет-разветвитель</t>
  </si>
  <si>
    <t>MDOUB-96HD1N1 outdoor</t>
  </si>
  <si>
    <t>1120*1558*400</t>
  </si>
  <si>
    <t>Инверторные сплит-системы большой мощности канального типа средненапорные, проводной пульт ДУ и противопылевой фильтр в комплекте, DC-INVERTER</t>
  </si>
  <si>
    <t>MDTA-96HWAN1 indoor</t>
  </si>
  <si>
    <t>1366*450*722</t>
  </si>
  <si>
    <t>Инверторные сплит-системы большой мощности канального типа высоконапорные, проводной пульт ДУ и противопылевой фильтр в комплекте, DC-INVERTER</t>
  </si>
  <si>
    <t>MDHA-96HWAN1 indoor</t>
  </si>
  <si>
    <t>Инверторные сплит-системы большой мощности колонного типа, беспроводной пульт ДУ в комплекте, DC-INVERTER</t>
  </si>
  <si>
    <t>MDFA-96HRAN1 indoor</t>
  </si>
  <si>
    <t>1200*1860*420</t>
  </si>
  <si>
    <t>Инверторные ККБ модульного типа</t>
  </si>
  <si>
    <t>MDCCU-V22CN1</t>
  </si>
  <si>
    <t>1025*1790*830</t>
  </si>
  <si>
    <t>MDCCU-V28CN1</t>
  </si>
  <si>
    <t>MDCCU-V33CN1</t>
  </si>
  <si>
    <t>MDCCU-V40CN1</t>
  </si>
  <si>
    <t>MDCCU-V45CN1</t>
  </si>
  <si>
    <t>MDCCU-V50CN1</t>
  </si>
  <si>
    <t>MDCCU-V56CN1</t>
  </si>
  <si>
    <t>MDCCU-V61CN1</t>
  </si>
  <si>
    <t>MDCCU-V67CN1</t>
  </si>
  <si>
    <t>1650*1810*840</t>
  </si>
  <si>
    <t>MDCCU-V73CN1</t>
  </si>
  <si>
    <t>MDCCU-V78CN1</t>
  </si>
  <si>
    <t>MDCCU-V85CN1</t>
  </si>
  <si>
    <t>Соединительные комплекты для инверторных компрессорно-конденсаторных блоков модульного типа</t>
  </si>
  <si>
    <t>420*240*490</t>
  </si>
  <si>
    <t>Разветвители фреоновой магистрали для объединения соединительных комплектов для приточных установок AHUKZ-**C в модуль производительностью &gt;56кВт, и до 224кВт</t>
  </si>
  <si>
    <t>Разветвители фреоновой магистрали для соединительных комплектов инверторных компрессорно-конденсаторных блоков модульного типа</t>
  </si>
  <si>
    <t>Для соеднительных комплектов</t>
  </si>
  <si>
    <t>Инверторные ККБ</t>
  </si>
  <si>
    <t>900*615*348</t>
  </si>
  <si>
    <t>920*615*390</t>
  </si>
  <si>
    <t>965*765*395</t>
  </si>
  <si>
    <t>1090*875*500</t>
  </si>
  <si>
    <t>1095*1480*495</t>
  </si>
  <si>
    <t>Производитель компрессора</t>
  </si>
  <si>
    <t>Кол-во контуров</t>
  </si>
  <si>
    <t>MDOAF-12HFN1 с соединит. комплектом</t>
  </si>
  <si>
    <t>MDOAF-18HFN1 с соединит. комплектом</t>
  </si>
  <si>
    <t>MDOU-24HFN1 с соединит. комплектом</t>
  </si>
  <si>
    <t>MDOU-36HFN1 с соединит. комплектом</t>
  </si>
  <si>
    <t>MDOU-48HFN1 с соединит. комплектом</t>
  </si>
  <si>
    <t>MDOU-60HFN1 с соединит. комплектом</t>
  </si>
  <si>
    <t>MDSA-09HRFN1 панель Gold/Silver indoor</t>
  </si>
  <si>
    <t>MDSA-12HRFN1 панель Gold/Silver indoor</t>
  </si>
  <si>
    <t>Наружные блоки VRF серии VCpro (DC inverter, R410A, 380V, только охлаждение), модульного исполнения, с функцией Black Box</t>
  </si>
  <si>
    <t>Наружные блоки VRF серии VCpro (DC inverter, R410A, 380V, только охлаждение), модульного исполнения</t>
  </si>
  <si>
    <r>
      <t xml:space="preserve">Инверторные компрессорно-конденсаторные блоки модульного типа, только охлаждение, </t>
    </r>
    <r>
      <rPr>
        <b/>
        <u/>
        <sz val="11"/>
        <color indexed="9"/>
        <rFont val="Arial"/>
        <family val="2"/>
        <charset val="204"/>
      </rPr>
      <t>R410a</t>
    </r>
    <r>
      <rPr>
        <b/>
        <sz val="11"/>
        <color indexed="9"/>
        <rFont val="Arial"/>
        <family val="2"/>
        <charset val="204"/>
      </rPr>
      <t>, без соединительного комплекта</t>
    </r>
  </si>
  <si>
    <t>Инверторные сплит-системы большой мощности кассетного типа (2 внутренних блока на 1 наружный), беспроводной пульт ДУ в комплекте, встроенная помпа, DC-INVERTER</t>
  </si>
  <si>
    <t>Инверторные компрессорно-конденсаторные блоки малой производительности, охлаждение и нагрев, R410a, с соединительным комплектом</t>
  </si>
  <si>
    <t>MDSAF-24CRN1</t>
  </si>
  <si>
    <t>957*302*215</t>
  </si>
  <si>
    <t>Cплит-системы настенного типа серии FOREST ON/OFF с низкотемпературным комплектом до -25°С, тепло-холод (модели 12 и 18kBTU) и только холод (24kBTU), энергоэффективность класса А, компрессор GMCC или HITACHI, противопылевой фильтр высокой плотности, фотокаталический фильтр тонкой очистки, функция обнаружения утечки хладагента, ИК ПДУ в комплекте.</t>
  </si>
  <si>
    <t xml:space="preserve">MDSAF-12CRN1-V </t>
  </si>
  <si>
    <t>MDOAF-12CN1-V с низкотемпературным комплектом</t>
  </si>
  <si>
    <t>MDSAF-18CRN1-V</t>
  </si>
  <si>
    <t>MDOAF-18CN1-V с низкотемпературным комплектом</t>
  </si>
  <si>
    <t>MDOAF-24CN1 с низкотемпературным комплектом</t>
  </si>
  <si>
    <t>MDKC-V600R</t>
  </si>
  <si>
    <t>1275*189*452</t>
  </si>
  <si>
    <t>MBQ1-01D</t>
  </si>
  <si>
    <t>MDKH2-150-R3</t>
  </si>
  <si>
    <t>MDKH2-150-R4</t>
  </si>
  <si>
    <t>MDKH2-250-R3</t>
  </si>
  <si>
    <t>MDKH2-250-R4</t>
  </si>
  <si>
    <t>MDKH2-350-R3</t>
  </si>
  <si>
    <t>MDKH2-350-R4</t>
  </si>
  <si>
    <t>MDKH2-500-R3</t>
  </si>
  <si>
    <t>MDKH2-500-R4</t>
  </si>
  <si>
    <t>MDKH2-700-R3</t>
  </si>
  <si>
    <t>MDKH2-700-R4</t>
  </si>
  <si>
    <t>MDKH2-800-R3</t>
  </si>
  <si>
    <t>MDKH2-800-R4</t>
  </si>
  <si>
    <t>MDKH3-150-R3</t>
  </si>
  <si>
    <t>MDKH3-150-R4</t>
  </si>
  <si>
    <t>MDKH3-250-R3</t>
  </si>
  <si>
    <t>MDKH3-250-R4</t>
  </si>
  <si>
    <t>MDKH3-350-R3</t>
  </si>
  <si>
    <t>MDKH3-350-R4</t>
  </si>
  <si>
    <t>MDKH3-500-R3</t>
  </si>
  <si>
    <t>MDKH3-500-R4</t>
  </si>
  <si>
    <t>MDKH3-700-R3</t>
  </si>
  <si>
    <t>MDKH3-700-R4</t>
  </si>
  <si>
    <t>MDKH3-800-R3</t>
  </si>
  <si>
    <t>MDKH3-800-R4</t>
  </si>
  <si>
    <t>Фанкойлы напольно-потолочные в корпусе с нижним забором воздуха</t>
  </si>
  <si>
    <t>495*200*790</t>
  </si>
  <si>
    <t>495*200*1020</t>
  </si>
  <si>
    <t>495*200*1240</t>
  </si>
  <si>
    <t>495*200*1360</t>
  </si>
  <si>
    <t>591*200*1360</t>
  </si>
  <si>
    <t>В комплекте с противопылевым фильтром и дренажным поддоном, 3-ходовой клапан и термостат поставляются отдельно.</t>
  </si>
  <si>
    <t>Фанкойлы напольно-потолочные без корпуса</t>
  </si>
  <si>
    <t>455*200*607</t>
  </si>
  <si>
    <t>455*200*837</t>
  </si>
  <si>
    <t>455*200*1057</t>
  </si>
  <si>
    <t>455*200*1177</t>
  </si>
  <si>
    <t>550*200*1177</t>
  </si>
  <si>
    <t>TWVK92</t>
  </si>
  <si>
    <t>Клапан 3-х ходовой с приводом и комплектом трубок для напольно-потолочных фанкойлов MDKH2-150-R3/R4 - MDKH2-700-R3/R4</t>
  </si>
  <si>
    <t>TWVK95</t>
  </si>
  <si>
    <t>Клапан 3-х ходовой с приводом и комплектом трубок для напольно-потолочных фанкойлов MDKH2-800-R3/R4</t>
  </si>
  <si>
    <t>механический термостат для фанкойлов серий MDKT/MDKH</t>
  </si>
  <si>
    <t>термостат для фанкойлов серий MDKT / MDKH</t>
  </si>
  <si>
    <t>устройство адресации (только для кассетных компактных фанкойлов) для подключения к центральному контроллеру CCM03/E, CCM30</t>
  </si>
  <si>
    <t>блок управления фанкойлами, для MDKT** 2-х трубных, MDKH, проводной пульт в комплекте, поддержка Modbus</t>
  </si>
  <si>
    <t>Комплект подставок для напольной установки фанкойлов MDKH2</t>
  </si>
  <si>
    <t>Cплит-системы настенного типа серии AURORA DESIGN ON/OFF с дизайнерскими цветными панелями Silver и Gold, энергоэффективность класса А, компрессор GMCC, функция самоочистки, Follow me, температурная компенсация, возможность установки зимнего комплекта, противопылевой фильтр высокой плотности, фотокаталический фильтр тонкой очистки, функция обнаружения утечки хладагента, функция любимый режим, ИК ПДУ с держателем в комплекте</t>
  </si>
  <si>
    <t>Инверторные сплит-системы настенного типа серии FOREST INVERTER,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с держателем в комплекте.</t>
  </si>
  <si>
    <t>Полностью инверторные сплит-системы настенного типа серии AURORA INVERTER,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комбинированный фильтр тонкой очистки, функция обнаружения утечки хладагента, функция любимый режим, ИК ПДУ с держателем в комплекте, возможность подключения проводного ПДУ</t>
  </si>
  <si>
    <t>Полностью инверторные сплит-системы настенного типа серии AURORA DESIGN INVERTER, 3D DC-Inverter стандарта ERP, энергоэффективность класса А++, компрессор GMCC, функция самоочистки, Follow me, температурная компенсация, защита помещения от замораживания (8°С), режим Silent (Тишина), противопылевой фильтр высокой плотности, комбинированный фильтр тонкой очистки, функция обнаружения утечки хладагента, функция любимый режим, ИК ПДУ с держателем в комплекте</t>
  </si>
  <si>
    <t>Cплит-системы настенного типа серии OP INVERTER, 3D DC-Inverter стандарта ERP, ультравысокий уровень энергоэффективности А+++, компрессор GMCC,  функция "умный глаз" (Intelligent Eye), работа в режиме обогрева даже при -30°С, работа в режиме охлаждения от -25°С, функция самоочистки, функция Follow me, температурная компенсация, функция обнаружения утечки хладагента, 3D Air Flow (вертикальные и горизонтальные жалюзи с управлением с пульта), контроль уровня влажности, защита от замораживания помещения (8°С и 12°С), режим ECO, Wi-Fi управление (опция), режим Silent (Тишина), противопылевой фильтр высокой плотности, фотокаталитический фильтр тонкой очистки, автоматическая регулировка яркости дисплея внутреннего блока, фиксаторы положения для лёгкого обслуживания, ИК ПДУ с держателем в комплекте, возможность подключения проводного ПДУ</t>
  </si>
  <si>
    <t>Внутренние блоки полностью инверторные настенного типа серии AURORA INVERTER, 3D DC-Inverter стандарта ERP, Follow me, температурная компенсация, защита помещения от замораживания (8°С), противопылевой фильтр высокой плотности, комбинированный фильтр тонкой очистки, функция любимый режим, ИК ПДУ с держателем в комплекте, возможность подключения проводного ПДУ</t>
  </si>
  <si>
    <t>AHUKZ-V00C</t>
  </si>
  <si>
    <t>AHUKZ-V01C</t>
  </si>
  <si>
    <t>AHUKZ-V02C</t>
  </si>
  <si>
    <t>AHUKZ-V03C</t>
  </si>
  <si>
    <t>MDSBF-07HRDN1 (Wi-Fi) indoor</t>
  </si>
  <si>
    <t>MDSAF-09HRDN1 (Wi-Fi) indoor</t>
  </si>
  <si>
    <t>MDSAF-12HRDN1 (Wi-Fi) indoor</t>
  </si>
  <si>
    <t>MDSAF-18HRFN1 (Wi-Fi) indoor</t>
  </si>
  <si>
    <t>MDSAF-24HRFN1 (Wi-Fi) indoor</t>
  </si>
  <si>
    <t>Инверторные сплит-системы настенного типа серии FOREST INVERTER Wi-Fi,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управление по Wi-Fi, ИК ПДУ с держателем в комплекте.</t>
  </si>
  <si>
    <t>MDSAF-07HRDN1 (Wi-Fi) indoor</t>
  </si>
  <si>
    <t>Mitsubishi Electric</t>
  </si>
  <si>
    <t>Соединительные комплекты для компрессорно-конденсаторных блоков ON/OFF</t>
  </si>
  <si>
    <t>для MDCCU-03CN1</t>
  </si>
  <si>
    <t>для MDCCU-05CN1</t>
  </si>
  <si>
    <t>для MDCCU-07CN1</t>
  </si>
  <si>
    <t>для MDCCU-10CN1</t>
  </si>
  <si>
    <t>для MDCCU-14CN1</t>
  </si>
  <si>
    <t>для MDCCU-16CN1</t>
  </si>
  <si>
    <t>для MDCCU-22CN1</t>
  </si>
  <si>
    <t>для MDCCU-28CN1</t>
  </si>
  <si>
    <t>для MDCCU-35CN1</t>
  </si>
  <si>
    <t>для MDCCU-45CN1</t>
  </si>
  <si>
    <t>для MDCCU-70CN1</t>
  </si>
  <si>
    <t>для MDCCU-105CN1</t>
  </si>
  <si>
    <t>MDV-670W/DRN1-i</t>
  </si>
  <si>
    <t>MDV-MBT2-01N</t>
  </si>
  <si>
    <t>MDV-MBT2-02N</t>
  </si>
  <si>
    <t>MDV-MBT2-03N</t>
  </si>
  <si>
    <t>CCM31</t>
  </si>
  <si>
    <t xml:space="preserve">Центральный ПУ для внутренних  блоков V4+ в системах с наружными блоками V5X/V4+ (до 64 внутренних  блоков) (подключение к внутренним блокам), Touch Style Key                                               </t>
  </si>
  <si>
    <t>VRF 3-х трубные серии V6R</t>
  </si>
  <si>
    <t>FQZHN-01SB1</t>
  </si>
  <si>
    <t>FQZHN-02SB1</t>
  </si>
  <si>
    <t>FQZHN-03SB1</t>
  </si>
  <si>
    <t>FQZHN-04SB1</t>
  </si>
  <si>
    <t>FQZHN-05SB1</t>
  </si>
  <si>
    <t>FQZHW-02SB1</t>
  </si>
  <si>
    <t>FQZHW-03SB1</t>
  </si>
  <si>
    <t>MDV6-R252WV2GN1</t>
  </si>
  <si>
    <t>MDV6-R280WV2GN1</t>
  </si>
  <si>
    <t>MDV6-R335WV2GN1</t>
  </si>
  <si>
    <t>MDV6-R400WV2GN1</t>
  </si>
  <si>
    <t>MDV6-R450WV2GN1</t>
  </si>
  <si>
    <t>MDV6-R500WV2GN1</t>
  </si>
  <si>
    <t>MDV6-R560WV2GN1</t>
  </si>
  <si>
    <t>MS01N1-D</t>
  </si>
  <si>
    <t>MS04N1-D　</t>
  </si>
  <si>
    <t>MS06N1-D</t>
  </si>
  <si>
    <t>MS08N1-D</t>
  </si>
  <si>
    <t>MS10N1-D　</t>
  </si>
  <si>
    <t>MS12N1-D　</t>
  </si>
  <si>
    <t>Блоки переключения режимов для 3-трубных VRF систем серии V6R</t>
  </si>
  <si>
    <t>RCAF100HA</t>
  </si>
  <si>
    <t>RCAF130HA</t>
  </si>
  <si>
    <t>RHAF100HA</t>
  </si>
  <si>
    <t>RHAF130HA</t>
  </si>
  <si>
    <t>Модульные чиллеры серии RСAF на основе спиральных компрессоров большой производительности, с воздушным охлаждением конденсатора, R410a, только холод, с возможностью объединения в модуль до 8 шт. Опционально возможна комплектация встроенным гидромодулем</t>
  </si>
  <si>
    <t>Модульные чиллеры серии RHAF на основе спиральных компрессоров большой производительности, с воздушным охлаждением конденсатора, R410a, тепло-холод, с возможностью объединения в модуль до 8 шт. Опционально возможна комплектация встроенным гидромодулем</t>
  </si>
  <si>
    <t>для MDCCU-53CN1/ 61CN1</t>
  </si>
  <si>
    <t>панель потолочная для кассетных блоков полноразмерных Q4DHN1 с функцией независимого регулирования жалюзи (необходим пульт ДУ RM12D)</t>
  </si>
  <si>
    <t>Беспроводной (ИК) пульт ДУ с функцией Follow me и функцией независимого регулирования жалюзи (только на панелях потолочных MDV-MBQ4-01E), с возможностью адресации,  для внутренних блоков поколения V6</t>
  </si>
  <si>
    <t>440*195*295</t>
  </si>
  <si>
    <t>660*250*574</t>
  </si>
  <si>
    <t>974*250*574</t>
  </si>
  <si>
    <t>Декоративные панели к внутренним блокам VRF поколения V6 канального типа MDI2-**T2DHN1 от 2,2 до 7,1 кВт с дисплеем и жалюзи</t>
  </si>
  <si>
    <t xml:space="preserve">для блоков MDI2-**T2DHN1 7,1 кВт </t>
  </si>
  <si>
    <t>690*209*67</t>
  </si>
  <si>
    <t>910*209*67</t>
  </si>
  <si>
    <t>1130*209*67</t>
  </si>
  <si>
    <t>для внутренних блоков трехтрубной системы V6R</t>
  </si>
  <si>
    <t>для компоновки из 2х модулей трехтрубной системы V6R</t>
  </si>
  <si>
    <t>для компоновки из 3х модулей трехтрубной системы V6R</t>
  </si>
  <si>
    <t xml:space="preserve">Центральный ПУ для внутренних  блоков V4+/V6 в системах с наружными блоками V6, V6-i  (до 64 внутренних  блоков) (подключение к наружным блокам), Touch Style Key               </t>
  </si>
  <si>
    <t>Наружные блоки VRF серии V6R, 3-х трубные (DC inverter, R410A, 380V), модульного исполнения</t>
  </si>
  <si>
    <t>Разветвители фреоновой магистрали для внутренних блоков 3-х трубной VRF серии V6R</t>
  </si>
  <si>
    <t>Разветвители фреоновой магистрали для наружных блоков 3-х трубной VRF серии V6R</t>
  </si>
  <si>
    <t>3530*2500*2300</t>
  </si>
  <si>
    <t>4700*2500*2300</t>
  </si>
  <si>
    <t>450*350*200</t>
  </si>
  <si>
    <r>
      <t xml:space="preserve">Инверторные компрессорно-конденсаторные блоки модульного типа, только охлаждение, </t>
    </r>
    <r>
      <rPr>
        <b/>
        <u/>
        <sz val="11"/>
        <color theme="0"/>
        <rFont val="Arial"/>
        <family val="2"/>
        <charset val="204"/>
      </rPr>
      <t>R410a</t>
    </r>
    <r>
      <rPr>
        <b/>
        <sz val="11"/>
        <color theme="0"/>
        <rFont val="Arial"/>
        <family val="2"/>
        <charset val="204"/>
      </rPr>
      <t>, работа в расширенном температурном диапазоне до -15°С, без соединительного комплекта</t>
    </r>
  </si>
  <si>
    <t>T-MBQ-02M2 Cassette Panel</t>
  </si>
  <si>
    <t>T-MBQ4-03EI Compact Cassette Panel</t>
  </si>
  <si>
    <t xml:space="preserve">для блоков MDI2-**T2DHN1 2,2-3,6 кВт </t>
  </si>
  <si>
    <t xml:space="preserve">для блоков MDI2-**T2DHN1 4,5-5,6 кВт </t>
  </si>
  <si>
    <t>ВНУТРЕННИЕ БЛОКИ VRF серии V4+. Совместимы с наружными блоками V4/V4+ (mini, WS, individual)/V5x/V6/V6-i</t>
  </si>
  <si>
    <t>ВНУТРЕННИЕ БЛОКИ VRF серии V6 с DC двигателем (2-е поколение). Совместимы с наружными блоками серии V6, V6-i и V6R.</t>
  </si>
  <si>
    <t>Компрессорно-конденсаторные блоки ON/OFF, только охлаждение, R410a, без соединительного комплекта</t>
  </si>
  <si>
    <t>Внутренние блоки инверторные настенного типа серии FOREST INVERTER,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с держателем в комплекте</t>
  </si>
  <si>
    <t>Внутренние блоки инверторные настенного типа серии FOREST INVERTER Wi-Fi, DC-Inverter стандарта ERP, энергоэффективность класса А++, компрессор GMCC, функция самоочистки, Follow me, температурная компенсация, режим Silent (Тишина), противопылевой фильтр высокой плотности, фотокаталитический фильтр тонкой очистки, функция обнаружения утечки хладагента, функция любимый режим, ИК ПДУ с держателем в комплекте</t>
  </si>
  <si>
    <t>MDVi-200WV2GN1</t>
  </si>
  <si>
    <t>MDVi-224WV2GN1</t>
  </si>
  <si>
    <t>MDVi-260WV2GN1</t>
  </si>
  <si>
    <t>MDVi-280WV2GN1</t>
  </si>
  <si>
    <t>MDVi-335WV2GN1</t>
  </si>
  <si>
    <t>Наружные блоки VRF серии V6-i side discharge ( DC inverter,  3-фазные, R410A, 380V)</t>
  </si>
  <si>
    <t>программа для диагностики VRF-систем V6, VC pro и V5X (для V5X необходима переходная плата (опция))</t>
  </si>
  <si>
    <t>MDOAF-09HFN1 с соединит. комплектом</t>
  </si>
  <si>
    <t>программа для диагностики инверторных ККБ MDCCU-V</t>
  </si>
  <si>
    <t>EU-OSK103</t>
  </si>
  <si>
    <t>Шлюз протокола BMS Modbus (для модульных инверторных ККБ, макс 1 система)</t>
  </si>
  <si>
    <t>Шлюз протокола BMS Lonworks (для модульных инверторных ККБ, до 8 систем)</t>
  </si>
  <si>
    <t>Программа управления IMM Pro для VRF (для модульных инверторных ККБ)</t>
  </si>
  <si>
    <t>Совмещенный шлюз для программы управления IMM Pro для VRF (для модульных инверторных ККБ) и протокола BMS BACnet (для систем V6, до 32 систем, до 256 объектов (внутренних+наружных блоков))</t>
  </si>
  <si>
    <t xml:space="preserve">Пульты дистанционного управления, центральные контроллеры и аксессуары      </t>
  </si>
  <si>
    <t>Центральный ПУ для внутренних блоков (до 64 внутренних блоков), цветной Touch Screen, 6.2” (только для модульных инверторных ККБ)</t>
  </si>
  <si>
    <t>Центральный ПУ для внутренних блоков (до 48 систем, до 384 внутренних блоков), цветной Touch Screen, 10” (только для модульных инверторных ККБ)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</si>
</sst>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_(&quot;$&quot;* #,##0.00_);_(&quot;$&quot;* \(#,##0.00\);_(&quot;$&quot;* &quot;-&quot;??_);_(@_)"/>
    <numFmt numFmtId="166" formatCode="_(* #,##0.00_);_(* \(#,##0.00\);_(* &quot;-&quot;??_);_(@_)"/>
    <numFmt numFmtId="167" formatCode="0.0"/>
    <numFmt numFmtId="168" formatCode="0_ "/>
    <numFmt numFmtId="169" formatCode="0_);[Red]\(0\)"/>
    <numFmt numFmtId="170" formatCode="0.000"/>
    <numFmt numFmtId="171" formatCode="#,##0.000"/>
    <numFmt numFmtId="172" formatCode="#,##0.0000"/>
    <numFmt numFmtId="173" formatCode="_(* #,##0_);_(* \(#,##0\);_(* &quot;-&quot;??_);_(@_)"/>
    <numFmt numFmtId="174" formatCode="#,##0.0"/>
  </numFmts>
  <fonts count="85">
    <font>
      <sz val="10"/>
      <name val="Arial"/>
    </font>
    <font>
      <sz val="10"/>
      <name val="Arial"/>
      <family val="2"/>
      <charset val="204"/>
    </font>
    <font>
      <b/>
      <sz val="16"/>
      <name val="Arial"/>
      <family val="2"/>
      <charset val="204"/>
    </font>
    <font>
      <sz val="10"/>
      <name val="Helv"/>
      <family val="2"/>
    </font>
    <font>
      <sz val="16"/>
      <name val="Arial"/>
      <family val="2"/>
      <charset val="204"/>
    </font>
    <font>
      <b/>
      <sz val="16"/>
      <name val="Times New Roman"/>
      <family val="1"/>
      <charset val="204"/>
    </font>
    <font>
      <b/>
      <sz val="16"/>
      <color indexed="10"/>
      <name val="Arial"/>
      <family val="2"/>
      <charset val="204"/>
    </font>
    <font>
      <sz val="11"/>
      <color indexed="8"/>
      <name val="宋体"/>
      <charset val="134"/>
    </font>
    <font>
      <b/>
      <i/>
      <sz val="16"/>
      <name val="Arial"/>
      <family val="2"/>
      <charset val="204"/>
    </font>
    <font>
      <sz val="8"/>
      <name val="Arial"/>
      <family val="2"/>
      <charset val="204"/>
    </font>
    <font>
      <sz val="16"/>
      <color indexed="10"/>
      <name val="Arial"/>
      <family val="2"/>
      <charset val="204"/>
    </font>
    <font>
      <sz val="10"/>
      <name val="Arial Cyr"/>
      <charset val="204"/>
    </font>
    <font>
      <b/>
      <sz val="8"/>
      <name val="Arial Cyr"/>
      <charset val="204"/>
    </font>
    <font>
      <b/>
      <sz val="8"/>
      <name val="Arial"/>
      <family val="2"/>
      <charset val="204"/>
    </font>
    <font>
      <b/>
      <sz val="8"/>
      <color indexed="8"/>
      <name val="Arial"/>
      <family val="2"/>
      <charset val="204"/>
    </font>
    <font>
      <sz val="8"/>
      <name val="Arial Cyr"/>
      <charset val="204"/>
    </font>
    <font>
      <sz val="10"/>
      <name val="Arial"/>
      <family val="2"/>
      <charset val="204"/>
    </font>
    <font>
      <sz val="10"/>
      <name val="Arial"/>
      <family val="2"/>
    </font>
    <font>
      <b/>
      <sz val="16"/>
      <color indexed="8"/>
      <name val="Times New Roman"/>
      <family val="1"/>
      <charset val="204"/>
    </font>
    <font>
      <b/>
      <i/>
      <sz val="16"/>
      <name val="Times New Roman"/>
      <family val="1"/>
      <charset val="204"/>
    </font>
    <font>
      <b/>
      <i/>
      <sz val="8"/>
      <name val="Arial"/>
      <family val="2"/>
      <charset val="204"/>
    </font>
    <font>
      <b/>
      <u/>
      <sz val="8"/>
      <name val="Arial"/>
      <family val="2"/>
      <charset val="204"/>
    </font>
    <font>
      <b/>
      <sz val="11"/>
      <name val="Arial"/>
      <family val="2"/>
      <charset val="204"/>
    </font>
    <font>
      <sz val="12"/>
      <name val="宋体"/>
      <charset val="134"/>
    </font>
    <font>
      <sz val="8"/>
      <name val="Arial"/>
      <family val="2"/>
      <charset val="204"/>
    </font>
    <font>
      <sz val="8"/>
      <name val="Arial"/>
      <family val="2"/>
      <charset val="204"/>
    </font>
    <font>
      <sz val="12"/>
      <color indexed="9"/>
      <name val="Arial Black"/>
      <family val="2"/>
      <charset val="204"/>
    </font>
    <font>
      <b/>
      <sz val="10"/>
      <color indexed="9"/>
      <name val="Arial"/>
      <family val="2"/>
      <charset val="204"/>
    </font>
    <font>
      <i/>
      <sz val="10"/>
      <name val="Arial"/>
      <family val="2"/>
      <charset val="204"/>
    </font>
    <font>
      <b/>
      <sz val="12"/>
      <color indexed="9"/>
      <name val="Arial"/>
      <family val="2"/>
      <charset val="204"/>
    </font>
    <font>
      <b/>
      <sz val="10"/>
      <name val="Arial"/>
      <family val="2"/>
      <charset val="204"/>
    </font>
    <font>
      <i/>
      <sz val="9"/>
      <name val="Arial"/>
      <family val="2"/>
      <charset val="204"/>
    </font>
    <font>
      <b/>
      <sz val="11"/>
      <color indexed="9"/>
      <name val="Arial"/>
      <family val="2"/>
      <charset val="204"/>
    </font>
    <font>
      <b/>
      <u/>
      <sz val="11"/>
      <color indexed="9"/>
      <name val="Arial"/>
      <family val="2"/>
      <charset val="204"/>
    </font>
    <font>
      <b/>
      <sz val="14"/>
      <color indexed="9"/>
      <name val="Arial"/>
      <family val="2"/>
      <charset val="204"/>
    </font>
    <font>
      <b/>
      <sz val="10"/>
      <name val="Arial Black"/>
      <family val="2"/>
      <charset val="204"/>
    </font>
    <font>
      <b/>
      <u/>
      <sz val="10"/>
      <color indexed="9"/>
      <name val="Arial"/>
      <family val="2"/>
      <charset val="204"/>
    </font>
    <font>
      <b/>
      <sz val="10"/>
      <color indexed="9"/>
      <name val="Arial Cyr"/>
      <charset val="204"/>
    </font>
    <font>
      <sz val="8"/>
      <color indexed="81"/>
      <name val="Tahoma"/>
      <family val="2"/>
      <charset val="204"/>
    </font>
    <font>
      <b/>
      <vertAlign val="superscript"/>
      <sz val="8"/>
      <name val="Arial"/>
      <family val="2"/>
      <charset val="204"/>
    </font>
    <font>
      <sz val="11"/>
      <name val="Arial"/>
      <family val="2"/>
      <charset val="204"/>
    </font>
    <font>
      <b/>
      <u/>
      <sz val="12"/>
      <color indexed="9"/>
      <name val="Arial"/>
      <family val="2"/>
      <charset val="204"/>
    </font>
    <font>
      <sz val="10"/>
      <name val="Arial"/>
      <family val="2"/>
      <charset val="204"/>
    </font>
    <font>
      <b/>
      <sz val="10"/>
      <color indexed="10"/>
      <name val="Arial Cyr"/>
      <charset val="204"/>
    </font>
    <font>
      <b/>
      <u/>
      <sz val="11"/>
      <color indexed="9"/>
      <name val="Arial"/>
      <family val="2"/>
      <charset val="204"/>
    </font>
    <font>
      <b/>
      <i/>
      <sz val="11"/>
      <color indexed="9"/>
      <name val="Arial"/>
      <family val="2"/>
      <charset val="204"/>
    </font>
    <font>
      <b/>
      <i/>
      <sz val="9"/>
      <name val="Arial"/>
      <family val="2"/>
      <charset val="204"/>
    </font>
    <font>
      <b/>
      <sz val="12"/>
      <name val="Arial"/>
      <family val="2"/>
      <charset val="204"/>
    </font>
    <font>
      <b/>
      <i/>
      <sz val="12"/>
      <color indexed="9"/>
      <name val="Arial"/>
      <family val="2"/>
      <charset val="204"/>
    </font>
    <font>
      <b/>
      <u/>
      <sz val="14"/>
      <color indexed="9"/>
      <name val="Arial"/>
      <family val="2"/>
      <charset val="204"/>
    </font>
    <font>
      <b/>
      <sz val="9"/>
      <name val="Arial"/>
      <family val="2"/>
      <charset val="204"/>
    </font>
    <font>
      <b/>
      <sz val="9"/>
      <name val="Arial Cyr"/>
      <charset val="204"/>
    </font>
    <font>
      <sz val="9"/>
      <name val="Arial"/>
      <family val="2"/>
      <charset val="204"/>
    </font>
    <font>
      <sz val="9"/>
      <name val="Arial Black"/>
      <family val="2"/>
      <charset val="204"/>
    </font>
    <font>
      <b/>
      <sz val="8"/>
      <color indexed="10"/>
      <name val="Arial"/>
      <family val="2"/>
      <charset val="204"/>
    </font>
    <font>
      <b/>
      <u/>
      <sz val="8"/>
      <color indexed="10"/>
      <name val="Arial"/>
      <family val="2"/>
      <charset val="204"/>
    </font>
    <font>
      <sz val="11"/>
      <color theme="1"/>
      <name val="Calibri"/>
      <family val="2"/>
      <charset val="204"/>
      <scheme val="minor"/>
    </font>
    <font>
      <u/>
      <sz val="10"/>
      <color theme="10"/>
      <name val="Arial"/>
      <family val="2"/>
      <charset val="204"/>
    </font>
    <font>
      <b/>
      <sz val="10"/>
      <color rgb="FFC00000"/>
      <name val="Arial"/>
      <family val="2"/>
      <charset val="204"/>
    </font>
    <font>
      <b/>
      <sz val="10"/>
      <color rgb="FFFF0000"/>
      <name val="Arial"/>
      <family val="2"/>
      <charset val="204"/>
    </font>
    <font>
      <b/>
      <sz val="10"/>
      <color theme="0"/>
      <name val="Arial"/>
      <family val="2"/>
      <charset val="204"/>
    </font>
    <font>
      <b/>
      <u/>
      <sz val="11"/>
      <color theme="0"/>
      <name val="Arial"/>
      <family val="2"/>
      <charset val="204"/>
    </font>
    <font>
      <b/>
      <sz val="9"/>
      <color rgb="FFFF0000"/>
      <name val="Arial"/>
      <family val="2"/>
      <charset val="204"/>
    </font>
    <font>
      <b/>
      <sz val="8"/>
      <color rgb="FFFF0000"/>
      <name val="Arial Cyr"/>
      <charset val="204"/>
    </font>
    <font>
      <b/>
      <sz val="10"/>
      <color rgb="FFFF0000"/>
      <name val="Arial Cyr"/>
      <charset val="204"/>
    </font>
    <font>
      <b/>
      <sz val="8"/>
      <color rgb="FFFF0000"/>
      <name val="Arial"/>
      <family val="2"/>
      <charset val="204"/>
    </font>
    <font>
      <sz val="16"/>
      <color rgb="FFFF0000"/>
      <name val="Arial"/>
      <family val="2"/>
      <charset val="204"/>
    </font>
    <font>
      <b/>
      <sz val="11"/>
      <color theme="0"/>
      <name val="Arial"/>
      <family val="2"/>
      <charset val="204"/>
    </font>
    <font>
      <b/>
      <sz val="10"/>
      <color theme="0"/>
      <name val="Arial Cyr"/>
      <charset val="204"/>
    </font>
    <font>
      <b/>
      <sz val="12"/>
      <color theme="0"/>
      <name val="Arial"/>
      <family val="2"/>
      <charset val="204"/>
    </font>
    <font>
      <b/>
      <sz val="9"/>
      <color rgb="FFFF0000"/>
      <name val="Arial Cyr"/>
      <charset val="204"/>
    </font>
    <font>
      <sz val="10"/>
      <color theme="0"/>
      <name val="Arial"/>
      <family val="2"/>
      <charset val="204"/>
    </font>
    <font>
      <b/>
      <sz val="8"/>
      <color rgb="FFC00000"/>
      <name val="Arial"/>
      <family val="2"/>
      <charset val="204"/>
    </font>
    <font>
      <b/>
      <sz val="14"/>
      <color rgb="FFFF0000"/>
      <name val="Arial"/>
      <family val="2"/>
      <charset val="204"/>
    </font>
    <font>
      <b/>
      <i/>
      <sz val="9"/>
      <color rgb="FFFF0000"/>
      <name val="Arial"/>
      <family val="2"/>
      <charset val="204"/>
    </font>
    <font>
      <b/>
      <sz val="16"/>
      <color indexed="9"/>
      <name val="Arial"/>
      <family val="2"/>
      <charset val="204"/>
    </font>
    <font>
      <b/>
      <sz val="11"/>
      <name val="Arial Cyr"/>
      <charset val="204"/>
    </font>
    <font>
      <b/>
      <sz val="12"/>
      <color rgb="FFFF0000"/>
      <name val="Arial"/>
      <family val="2"/>
      <charset val="204"/>
    </font>
    <font>
      <b/>
      <sz val="8"/>
      <color theme="1"/>
      <name val="Arial"/>
      <family val="2"/>
      <charset val="204"/>
    </font>
    <font>
      <b/>
      <sz val="10"/>
      <color theme="0"/>
      <name val="Calibri"/>
      <family val="2"/>
      <charset val="204"/>
    </font>
    <font>
      <b/>
      <vertAlign val="superscript"/>
      <sz val="10"/>
      <color theme="0"/>
      <name val="Arial"/>
      <family val="2"/>
      <charset val="204"/>
    </font>
    <font>
      <b/>
      <vertAlign val="superscript"/>
      <sz val="10"/>
      <color indexed="9"/>
      <name val="Arial"/>
      <family val="2"/>
      <charset val="204"/>
    </font>
    <font>
      <sz val="10"/>
      <name val="Arial"/>
      <family val="2"/>
      <charset val="204"/>
    </font>
    <font>
      <b/>
      <sz val="8"/>
      <color indexed="9"/>
      <name val="Arial Black"/>
      <family val="2"/>
      <charset val="204"/>
    </font>
    <font>
      <b/>
      <sz val="14"/>
      <color rgb="FFFF0000"/>
      <name val="Arial Cyr"/>
      <charset val="204"/>
    </font>
  </fonts>
  <fills count="13">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indexed="48"/>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theme="4" tint="0.79998168889431442"/>
        <bgColor indexed="64"/>
      </patternFill>
    </fill>
    <fill>
      <patternFill patternType="solid">
        <fgColor rgb="FFFFFF00"/>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style="thin">
        <color indexed="64"/>
      </left>
      <right/>
      <top style="medium">
        <color indexed="64"/>
      </top>
      <bottom/>
      <diagonal/>
    </border>
    <border>
      <left style="thin">
        <color indexed="64"/>
      </left>
      <right/>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s>
  <cellStyleXfs count="13">
    <xf numFmtId="0" fontId="0" fillId="0" borderId="0"/>
    <xf numFmtId="0" fontId="17" fillId="0" borderId="0"/>
    <xf numFmtId="0" fontId="3" fillId="0" borderId="0" applyNumberFormat="0" applyBorder="0" applyAlignment="0" applyProtection="0">
      <alignment vertical="center"/>
    </xf>
    <xf numFmtId="0" fontId="23" fillId="0" borderId="0"/>
    <xf numFmtId="0" fontId="57" fillId="0" borderId="0" applyNumberFormat="0" applyFill="0" applyBorder="0" applyAlignment="0" applyProtection="0">
      <alignment vertical="top"/>
      <protection locked="0"/>
    </xf>
    <xf numFmtId="165" fontId="1" fillId="0" borderId="0" applyFont="0" applyFill="0" applyBorder="0" applyAlignment="0" applyProtection="0"/>
    <xf numFmtId="0" fontId="56" fillId="0" borderId="0"/>
    <xf numFmtId="0" fontId="1" fillId="0" borderId="0"/>
    <xf numFmtId="0" fontId="11" fillId="0" borderId="0"/>
    <xf numFmtId="166" fontId="1" fillId="0" borderId="0" applyFont="0" applyFill="0" applyBorder="0" applyAlignment="0" applyProtection="0"/>
    <xf numFmtId="0" fontId="7" fillId="0" borderId="0"/>
    <xf numFmtId="0" fontId="3" fillId="0" borderId="0"/>
    <xf numFmtId="9" fontId="82" fillId="0" borderId="0" applyFont="0" applyFill="0" applyBorder="0" applyAlignment="0" applyProtection="0"/>
  </cellStyleXfs>
  <cellXfs count="2007">
    <xf numFmtId="0" fontId="0" fillId="0" borderId="0" xfId="0"/>
    <xf numFmtId="0" fontId="4" fillId="0" borderId="0" xfId="0" applyFont="1" applyAlignment="1"/>
    <xf numFmtId="0" fontId="5" fillId="0" borderId="0" xfId="0" applyFont="1" applyAlignment="1"/>
    <xf numFmtId="167" fontId="8" fillId="0" borderId="0" xfId="0" applyNumberFormat="1" applyFont="1" applyAlignment="1"/>
    <xf numFmtId="0" fontId="2" fillId="0" borderId="0" xfId="0" applyNumberFormat="1" applyFont="1" applyAlignment="1"/>
    <xf numFmtId="2" fontId="4" fillId="0" borderId="0" xfId="0" applyNumberFormat="1" applyFont="1" applyAlignment="1">
      <alignment horizontal="center"/>
    </xf>
    <xf numFmtId="0" fontId="4" fillId="0" borderId="0" xfId="0" applyFont="1" applyAlignment="1">
      <alignment horizontal="center"/>
    </xf>
    <xf numFmtId="0" fontId="4" fillId="0" borderId="0" xfId="0" applyFont="1" applyFill="1" applyAlignment="1">
      <alignment horizontal="center"/>
    </xf>
    <xf numFmtId="0" fontId="10" fillId="0" borderId="0" xfId="0" applyFont="1" applyAlignment="1">
      <alignment horizontal="center"/>
    </xf>
    <xf numFmtId="0" fontId="5" fillId="0" borderId="0" xfId="0" applyFont="1" applyAlignment="1">
      <alignment horizontal="left"/>
    </xf>
    <xf numFmtId="167" fontId="8" fillId="0" borderId="0" xfId="0" applyNumberFormat="1" applyFont="1" applyAlignment="1">
      <alignment horizontal="center"/>
    </xf>
    <xf numFmtId="2" fontId="8" fillId="0" borderId="0" xfId="0" applyNumberFormat="1" applyFont="1" applyAlignment="1">
      <alignment horizontal="center"/>
    </xf>
    <xf numFmtId="0" fontId="6" fillId="0" borderId="0" xfId="0" applyNumberFormat="1" applyFont="1" applyAlignment="1">
      <alignment horizontal="center"/>
    </xf>
    <xf numFmtId="0" fontId="11" fillId="0" borderId="0" xfId="8" applyAlignment="1">
      <alignment vertical="center"/>
    </xf>
    <xf numFmtId="0" fontId="13" fillId="0" borderId="1" xfId="8" applyFont="1" applyFill="1" applyBorder="1" applyAlignment="1">
      <alignment horizontal="center" vertical="center" wrapText="1"/>
    </xf>
    <xf numFmtId="0" fontId="13" fillId="0" borderId="1" xfId="8" applyFont="1" applyFill="1" applyBorder="1" applyAlignment="1">
      <alignment horizontal="left" vertical="center"/>
    </xf>
    <xf numFmtId="167" fontId="14" fillId="0" borderId="1" xfId="8" applyNumberFormat="1" applyFont="1" applyFill="1" applyBorder="1" applyAlignment="1">
      <alignment horizontal="center" vertical="center" wrapText="1"/>
    </xf>
    <xf numFmtId="1" fontId="14" fillId="0" borderId="1" xfId="8" applyNumberFormat="1" applyFont="1" applyFill="1" applyBorder="1" applyAlignment="1">
      <alignment horizontal="center" vertical="center" wrapText="1"/>
    </xf>
    <xf numFmtId="0" fontId="11" fillId="0" borderId="0" xfId="8" applyFont="1" applyAlignment="1">
      <alignment vertical="center"/>
    </xf>
    <xf numFmtId="0" fontId="15" fillId="0" borderId="0" xfId="8" applyFont="1" applyAlignment="1">
      <alignment horizontal="left" vertical="center"/>
    </xf>
    <xf numFmtId="0" fontId="13" fillId="0" borderId="0" xfId="8" applyFont="1" applyAlignment="1">
      <alignment horizontal="left" vertical="center"/>
    </xf>
    <xf numFmtId="0" fontId="13" fillId="0" borderId="3" xfId="8" applyFont="1" applyFill="1" applyBorder="1" applyAlignment="1">
      <alignment horizontal="center" vertical="center" wrapText="1"/>
    </xf>
    <xf numFmtId="0" fontId="13" fillId="0" borderId="4" xfId="8" applyFont="1" applyFill="1" applyBorder="1" applyAlignment="1">
      <alignment horizontal="left" vertical="center"/>
    </xf>
    <xf numFmtId="0" fontId="13" fillId="0" borderId="5" xfId="8" applyFont="1" applyFill="1" applyBorder="1" applyAlignment="1">
      <alignment horizontal="left" vertical="center"/>
    </xf>
    <xf numFmtId="0" fontId="11" fillId="0" borderId="0" xfId="8" applyAlignment="1">
      <alignment horizontal="left" vertical="center"/>
    </xf>
    <xf numFmtId="0" fontId="16" fillId="0" borderId="0" xfId="8" applyFont="1" applyAlignment="1">
      <alignment vertical="center"/>
    </xf>
    <xf numFmtId="167" fontId="13" fillId="0" borderId="1" xfId="8" applyNumberFormat="1" applyFont="1" applyFill="1" applyBorder="1" applyAlignment="1">
      <alignment horizontal="center" vertical="center" wrapText="1"/>
    </xf>
    <xf numFmtId="2" fontId="13" fillId="0" borderId="1" xfId="8" applyNumberFormat="1" applyFont="1" applyFill="1" applyBorder="1" applyAlignment="1">
      <alignment horizontal="center" vertical="center" wrapText="1"/>
    </xf>
    <xf numFmtId="167" fontId="8" fillId="0" borderId="0" xfId="0" applyNumberFormat="1" applyFont="1" applyFill="1" applyAlignment="1">
      <alignment horizontal="center"/>
    </xf>
    <xf numFmtId="0" fontId="18" fillId="0" borderId="0" xfId="0" applyFont="1" applyAlignment="1">
      <alignment horizontal="left"/>
    </xf>
    <xf numFmtId="167" fontId="19" fillId="0" borderId="0" xfId="0" applyNumberFormat="1" applyFont="1" applyAlignment="1">
      <alignment horizontal="center"/>
    </xf>
    <xf numFmtId="2" fontId="19" fillId="0" borderId="0" xfId="0" applyNumberFormat="1" applyFont="1" applyAlignment="1">
      <alignment horizontal="center"/>
    </xf>
    <xf numFmtId="0" fontId="11" fillId="0" borderId="0" xfId="8" applyFont="1" applyFill="1" applyAlignment="1">
      <alignment vertical="center"/>
    </xf>
    <xf numFmtId="0" fontId="13" fillId="0" borderId="9" xfId="8" applyFont="1" applyFill="1" applyBorder="1" applyAlignment="1">
      <alignment horizontal="left" vertical="center"/>
    </xf>
    <xf numFmtId="0" fontId="13" fillId="0" borderId="3" xfId="8" applyFont="1" applyFill="1" applyBorder="1" applyAlignment="1">
      <alignment horizontal="left" vertical="center"/>
    </xf>
    <xf numFmtId="167" fontId="14" fillId="0" borderId="3" xfId="8" applyNumberFormat="1" applyFont="1" applyFill="1" applyBorder="1" applyAlignment="1">
      <alignment horizontal="center" vertical="center" wrapText="1"/>
    </xf>
    <xf numFmtId="1" fontId="14" fillId="0" borderId="3" xfId="8" applyNumberFormat="1" applyFont="1" applyFill="1" applyBorder="1" applyAlignment="1">
      <alignment horizontal="center" vertical="center" wrapText="1"/>
    </xf>
    <xf numFmtId="167" fontId="20" fillId="0" borderId="0" xfId="0" applyNumberFormat="1" applyFont="1" applyAlignment="1">
      <alignment horizontal="center"/>
    </xf>
    <xf numFmtId="0" fontId="13" fillId="0" borderId="0" xfId="0" applyFont="1" applyAlignment="1">
      <alignment horizontal="center"/>
    </xf>
    <xf numFmtId="1" fontId="13" fillId="0" borderId="1" xfId="0" applyNumberFormat="1" applyFont="1" applyBorder="1" applyAlignment="1">
      <alignment horizontal="center" vertical="center"/>
    </xf>
    <xf numFmtId="1"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2" fontId="4" fillId="0" borderId="0" xfId="0" applyNumberFormat="1" applyFont="1" applyFill="1" applyAlignment="1">
      <alignment horizontal="center"/>
    </xf>
    <xf numFmtId="2" fontId="8" fillId="0" borderId="0" xfId="0" applyNumberFormat="1" applyFont="1" applyFill="1" applyAlignment="1">
      <alignment horizontal="center"/>
    </xf>
    <xf numFmtId="0" fontId="16" fillId="0" borderId="0" xfId="8" applyFont="1" applyAlignment="1">
      <alignment horizontal="left" vertical="center"/>
    </xf>
    <xf numFmtId="0" fontId="13" fillId="0" borderId="5" xfId="8"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xf>
    <xf numFmtId="1" fontId="13" fillId="0" borderId="12" xfId="0" applyNumberFormat="1" applyFont="1" applyFill="1" applyBorder="1" applyAlignment="1">
      <alignment horizontal="center" vertical="center"/>
    </xf>
    <xf numFmtId="0" fontId="13" fillId="0" borderId="1" xfId="0" applyNumberFormat="1" applyFont="1" applyFill="1" applyBorder="1" applyAlignment="1" applyProtection="1">
      <alignment horizontal="center" vertical="center"/>
    </xf>
    <xf numFmtId="167" fontId="13" fillId="0" borderId="1" xfId="0" applyNumberFormat="1" applyFont="1" applyFill="1" applyBorder="1" applyAlignment="1" applyProtection="1">
      <alignment horizontal="center" vertical="center"/>
    </xf>
    <xf numFmtId="3" fontId="13" fillId="0" borderId="1" xfId="0" applyNumberFormat="1" applyFont="1" applyFill="1" applyBorder="1" applyAlignment="1">
      <alignment horizontal="center" vertical="center"/>
    </xf>
    <xf numFmtId="3" fontId="13" fillId="0" borderId="12" xfId="0" applyNumberFormat="1" applyFont="1" applyFill="1" applyBorder="1" applyAlignment="1">
      <alignment horizontal="center" vertical="center"/>
    </xf>
    <xf numFmtId="0" fontId="13" fillId="0" borderId="1" xfId="0" applyFont="1" applyFill="1" applyBorder="1" applyAlignment="1">
      <alignment horizontal="center" wrapText="1"/>
    </xf>
    <xf numFmtId="2" fontId="13" fillId="0" borderId="3" xfId="0" applyNumberFormat="1" applyFont="1" applyBorder="1" applyAlignment="1">
      <alignment horizontal="center"/>
    </xf>
    <xf numFmtId="2" fontId="13" fillId="0" borderId="1" xfId="0" applyNumberFormat="1" applyFont="1" applyBorder="1" applyAlignment="1">
      <alignment horizontal="center"/>
    </xf>
    <xf numFmtId="1" fontId="13" fillId="2" borderId="1" xfId="0" applyNumberFormat="1" applyFont="1" applyFill="1" applyBorder="1" applyAlignment="1">
      <alignment horizontal="center"/>
    </xf>
    <xf numFmtId="1" fontId="13" fillId="2" borderId="12" xfId="0" applyNumberFormat="1" applyFont="1" applyFill="1" applyBorder="1" applyAlignment="1">
      <alignment horizontal="center"/>
    </xf>
    <xf numFmtId="0" fontId="13" fillId="0" borderId="2" xfId="0" applyNumberFormat="1" applyFont="1" applyFill="1" applyBorder="1" applyAlignment="1" applyProtection="1">
      <alignment horizontal="left" vertical="top"/>
    </xf>
    <xf numFmtId="0" fontId="13" fillId="0" borderId="4" xfId="0" applyFont="1" applyFill="1" applyBorder="1"/>
    <xf numFmtId="0" fontId="13" fillId="0" borderId="5" xfId="0" applyFont="1" applyFill="1" applyBorder="1" applyAlignment="1">
      <alignment horizontal="center" wrapText="1"/>
    </xf>
    <xf numFmtId="0" fontId="13" fillId="2" borderId="2" xfId="0" applyFont="1" applyFill="1" applyBorder="1" applyAlignment="1">
      <alignment horizontal="left" vertical="center"/>
    </xf>
    <xf numFmtId="3" fontId="13" fillId="0" borderId="2" xfId="0" applyNumberFormat="1" applyFont="1" applyFill="1" applyBorder="1" applyAlignment="1">
      <alignment horizontal="left" vertical="center"/>
    </xf>
    <xf numFmtId="0" fontId="13" fillId="0" borderId="2" xfId="0" applyNumberFormat="1" applyFont="1" applyFill="1" applyBorder="1" applyAlignment="1" applyProtection="1">
      <alignment horizontal="left" vertical="center" wrapText="1"/>
    </xf>
    <xf numFmtId="0" fontId="13" fillId="0" borderId="2" xfId="0" applyNumberFormat="1" applyFont="1" applyFill="1" applyBorder="1" applyAlignment="1" applyProtection="1">
      <alignment horizontal="left" vertical="center"/>
    </xf>
    <xf numFmtId="0" fontId="13" fillId="2" borderId="2" xfId="0" applyNumberFormat="1" applyFont="1" applyFill="1" applyBorder="1" applyAlignment="1" applyProtection="1">
      <alignment horizontal="left" vertical="center"/>
    </xf>
    <xf numFmtId="0" fontId="13" fillId="2" borderId="2" xfId="0" quotePrefix="1" applyFont="1" applyFill="1" applyBorder="1" applyAlignment="1">
      <alignment horizontal="left" vertical="center"/>
    </xf>
    <xf numFmtId="0" fontId="13" fillId="0" borderId="2" xfId="0" applyNumberFormat="1" applyFont="1" applyFill="1" applyBorder="1" applyAlignment="1" applyProtection="1">
      <alignment horizontal="left"/>
    </xf>
    <xf numFmtId="0" fontId="13" fillId="2" borderId="2" xfId="0" applyNumberFormat="1" applyFont="1" applyFill="1" applyBorder="1" applyAlignment="1" applyProtection="1">
      <alignment horizontal="left"/>
    </xf>
    <xf numFmtId="2" fontId="13" fillId="0" borderId="12"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0" fontId="13" fillId="0" borderId="2" xfId="0" applyFont="1" applyFill="1" applyBorder="1" applyAlignment="1"/>
    <xf numFmtId="2" fontId="13" fillId="0" borderId="1" xfId="9" applyNumberFormat="1" applyFont="1" applyFill="1" applyBorder="1" applyAlignment="1">
      <alignment horizontal="center" vertical="center"/>
    </xf>
    <xf numFmtId="0" fontId="13" fillId="2" borderId="4" xfId="0" applyFont="1" applyFill="1" applyBorder="1" applyAlignment="1">
      <alignment horizontal="left" vertical="center"/>
    </xf>
    <xf numFmtId="0" fontId="13" fillId="0" borderId="13" xfId="0" applyFont="1" applyFill="1" applyBorder="1" applyAlignment="1">
      <alignment horizontal="left" vertical="center"/>
    </xf>
    <xf numFmtId="0" fontId="13" fillId="2" borderId="13" xfId="0" applyFont="1" applyFill="1" applyBorder="1" applyAlignment="1">
      <alignment horizontal="left" vertical="center"/>
    </xf>
    <xf numFmtId="3" fontId="13" fillId="0" borderId="14" xfId="0" applyNumberFormat="1" applyFont="1" applyFill="1" applyBorder="1" applyAlignment="1">
      <alignment horizontal="left" vertical="center"/>
    </xf>
    <xf numFmtId="0" fontId="22" fillId="0" borderId="0" xfId="0" applyFont="1" applyBorder="1" applyAlignment="1">
      <alignment horizontal="center"/>
    </xf>
    <xf numFmtId="0" fontId="13" fillId="0" borderId="14" xfId="0" applyNumberFormat="1" applyFont="1" applyFill="1" applyBorder="1" applyAlignment="1" applyProtection="1">
      <alignment horizontal="left"/>
    </xf>
    <xf numFmtId="0" fontId="13" fillId="0" borderId="0" xfId="0" applyFont="1" applyAlignment="1">
      <alignment horizontal="left"/>
    </xf>
    <xf numFmtId="0" fontId="1" fillId="0" borderId="0" xfId="0" applyFont="1" applyAlignment="1">
      <alignment horizontal="center"/>
    </xf>
    <xf numFmtId="0" fontId="11" fillId="0" borderId="0" xfId="8" applyFill="1" applyBorder="1" applyAlignment="1">
      <alignment vertical="center"/>
    </xf>
    <xf numFmtId="0" fontId="11" fillId="0" borderId="0" xfId="8" applyFont="1" applyFill="1" applyBorder="1" applyAlignment="1">
      <alignment vertical="center"/>
    </xf>
    <xf numFmtId="0" fontId="13" fillId="0" borderId="0" xfId="0" applyFont="1" applyFill="1" applyAlignment="1">
      <alignment horizontal="center"/>
    </xf>
    <xf numFmtId="0" fontId="35" fillId="0" borderId="0" xfId="0" applyFont="1" applyFill="1" applyBorder="1" applyAlignment="1">
      <alignment horizontal="center" vertical="center"/>
    </xf>
    <xf numFmtId="0" fontId="11" fillId="0" borderId="0" xfId="8" applyFill="1" applyAlignment="1">
      <alignment vertical="center"/>
    </xf>
    <xf numFmtId="0" fontId="1" fillId="0" borderId="0" xfId="8" applyFont="1" applyAlignment="1">
      <alignment vertical="center"/>
    </xf>
    <xf numFmtId="2" fontId="13" fillId="0" borderId="0" xfId="0" applyNumberFormat="1" applyFont="1" applyAlignment="1">
      <alignment horizontal="center"/>
    </xf>
    <xf numFmtId="2" fontId="11" fillId="0" borderId="0" xfId="8" applyNumberFormat="1" applyAlignment="1">
      <alignment vertical="center"/>
    </xf>
    <xf numFmtId="2" fontId="4" fillId="0" borderId="0" xfId="0" applyNumberFormat="1" applyFont="1" applyFill="1" applyBorder="1" applyAlignment="1">
      <alignment horizontal="center"/>
    </xf>
    <xf numFmtId="4" fontId="4" fillId="0" borderId="0" xfId="0" applyNumberFormat="1" applyFont="1" applyAlignment="1">
      <alignment horizontal="center"/>
    </xf>
    <xf numFmtId="0" fontId="29" fillId="4" borderId="17" xfId="8" applyFont="1" applyFill="1" applyBorder="1" applyAlignment="1">
      <alignment horizontal="center"/>
    </xf>
    <xf numFmtId="0" fontId="29" fillId="4" borderId="18" xfId="8" applyFont="1" applyFill="1" applyBorder="1" applyAlignment="1">
      <alignment horizontal="center"/>
    </xf>
    <xf numFmtId="167" fontId="13" fillId="0" borderId="1" xfId="0" applyNumberFormat="1" applyFont="1" applyFill="1" applyBorder="1" applyAlignment="1">
      <alignment horizontal="center" vertical="center"/>
    </xf>
    <xf numFmtId="0" fontId="29" fillId="4" borderId="19" xfId="8" applyFont="1" applyFill="1" applyBorder="1" applyAlignment="1">
      <alignment horizontal="left"/>
    </xf>
    <xf numFmtId="2" fontId="13" fillId="4" borderId="0" xfId="0" applyNumberFormat="1" applyFont="1" applyFill="1" applyBorder="1" applyAlignment="1">
      <alignment horizontal="center" vertical="center" wrapText="1"/>
    </xf>
    <xf numFmtId="3" fontId="13" fillId="0" borderId="0" xfId="0" applyNumberFormat="1" applyFont="1" applyAlignment="1">
      <alignment horizontal="center"/>
    </xf>
    <xf numFmtId="49" fontId="13" fillId="0" borderId="1" xfId="8" applyNumberFormat="1" applyFont="1" applyFill="1" applyBorder="1" applyAlignment="1">
      <alignment horizontal="center" vertical="center" wrapText="1"/>
    </xf>
    <xf numFmtId="49" fontId="13" fillId="0" borderId="5" xfId="8" applyNumberFormat="1" applyFont="1" applyFill="1" applyBorder="1" applyAlignment="1">
      <alignment horizontal="center" vertical="center" wrapText="1"/>
    </xf>
    <xf numFmtId="49" fontId="13" fillId="0" borderId="3" xfId="8" applyNumberFormat="1" applyFont="1" applyFill="1" applyBorder="1" applyAlignment="1">
      <alignment horizontal="center" vertical="center" wrapText="1"/>
    </xf>
    <xf numFmtId="4" fontId="12" fillId="3" borderId="20" xfId="8" applyNumberFormat="1" applyFont="1" applyFill="1" applyBorder="1" applyAlignment="1">
      <alignment horizontal="center" vertical="center"/>
    </xf>
    <xf numFmtId="4" fontId="12" fillId="3" borderId="21" xfId="8" applyNumberFormat="1" applyFont="1" applyFill="1" applyBorder="1" applyAlignment="1">
      <alignment horizontal="center" vertical="center"/>
    </xf>
    <xf numFmtId="4" fontId="12" fillId="3" borderId="22"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0" fontId="13" fillId="0" borderId="0" xfId="0" applyFont="1" applyAlignment="1">
      <alignment horizontal="center" wrapText="1"/>
    </xf>
    <xf numFmtId="0" fontId="11" fillId="0" borderId="0" xfId="8" applyAlignment="1">
      <alignment horizontal="center" vertical="center"/>
    </xf>
    <xf numFmtId="3" fontId="11" fillId="0" borderId="0" xfId="8" applyNumberFormat="1" applyAlignment="1">
      <alignment horizontal="center" vertical="center"/>
    </xf>
    <xf numFmtId="3" fontId="11" fillId="0" borderId="0" xfId="8" applyNumberFormat="1" applyFill="1" applyAlignment="1">
      <alignment horizontal="center" vertical="center"/>
    </xf>
    <xf numFmtId="3" fontId="11" fillId="0" borderId="0" xfId="8" applyNumberFormat="1" applyFill="1" applyAlignment="1">
      <alignment vertical="center"/>
    </xf>
    <xf numFmtId="3" fontId="11" fillId="0" borderId="0" xfId="8" applyNumberFormat="1" applyAlignment="1">
      <alignment vertical="center"/>
    </xf>
    <xf numFmtId="3" fontId="1" fillId="0" borderId="0" xfId="0" applyNumberFormat="1" applyFont="1" applyAlignment="1">
      <alignment horizontal="center"/>
    </xf>
    <xf numFmtId="0" fontId="13" fillId="0" borderId="1" xfId="0" applyNumberFormat="1" applyFont="1" applyFill="1" applyBorder="1" applyAlignment="1">
      <alignment horizontal="center" vertical="center"/>
    </xf>
    <xf numFmtId="0" fontId="29" fillId="4" borderId="17" xfId="8" applyNumberFormat="1" applyFont="1" applyFill="1" applyBorder="1" applyAlignment="1">
      <alignment horizontal="center"/>
    </xf>
    <xf numFmtId="0" fontId="13" fillId="0" borderId="1" xfId="0" applyNumberFormat="1" applyFont="1" applyFill="1" applyBorder="1" applyAlignment="1">
      <alignment horizontal="center"/>
    </xf>
    <xf numFmtId="0" fontId="57" fillId="0" borderId="0" xfId="4" applyBorder="1" applyAlignment="1" applyProtection="1">
      <alignment horizontal="center" vertical="center"/>
    </xf>
    <xf numFmtId="4" fontId="57" fillId="0" borderId="0" xfId="4" applyNumberFormat="1" applyFill="1" applyBorder="1" applyAlignment="1" applyProtection="1">
      <alignment horizontal="center" vertical="center"/>
    </xf>
    <xf numFmtId="4" fontId="12" fillId="0" borderId="0" xfId="8" applyNumberFormat="1" applyFont="1" applyFill="1" applyBorder="1" applyAlignment="1">
      <alignment horizontal="center" vertical="center"/>
    </xf>
    <xf numFmtId="0" fontId="13" fillId="0" borderId="0" xfId="0" applyFont="1" applyAlignment="1">
      <alignment horizontal="center" vertical="center" wrapText="1"/>
    </xf>
    <xf numFmtId="4" fontId="13" fillId="0" borderId="0" xfId="0" applyNumberFormat="1" applyFont="1" applyBorder="1" applyAlignment="1">
      <alignment horizontal="center"/>
    </xf>
    <xf numFmtId="0" fontId="13" fillId="0" borderId="0" xfId="0" applyFont="1" applyBorder="1" applyAlignment="1">
      <alignment horizontal="center"/>
    </xf>
    <xf numFmtId="4" fontId="11" fillId="0" borderId="0" xfId="8" applyNumberFormat="1" applyFill="1" applyAlignment="1">
      <alignment horizontal="center" vertical="center"/>
    </xf>
    <xf numFmtId="0" fontId="11" fillId="0" borderId="23" xfId="8" applyFill="1" applyBorder="1" applyAlignment="1">
      <alignment vertical="center"/>
    </xf>
    <xf numFmtId="4" fontId="12" fillId="0" borderId="26" xfId="8" applyNumberFormat="1" applyFont="1" applyFill="1" applyBorder="1" applyAlignment="1">
      <alignment horizontal="center" vertical="center"/>
    </xf>
    <xf numFmtId="4" fontId="12" fillId="0" borderId="27" xfId="8" applyNumberFormat="1" applyFont="1" applyFill="1" applyBorder="1" applyAlignment="1">
      <alignment horizontal="center" vertical="center"/>
    </xf>
    <xf numFmtId="4" fontId="12" fillId="0" borderId="28" xfId="8" applyNumberFormat="1" applyFont="1" applyFill="1" applyBorder="1" applyAlignment="1">
      <alignment horizontal="center" vertical="center"/>
    </xf>
    <xf numFmtId="4" fontId="12" fillId="0" borderId="29" xfId="8" applyNumberFormat="1" applyFont="1" applyFill="1" applyBorder="1" applyAlignment="1">
      <alignment horizontal="center" vertical="center"/>
    </xf>
    <xf numFmtId="0" fontId="28" fillId="0" borderId="0" xfId="8" applyFont="1" applyFill="1" applyBorder="1" applyAlignment="1">
      <alignment horizontal="left" vertical="center"/>
    </xf>
    <xf numFmtId="0" fontId="29" fillId="4" borderId="30" xfId="8" applyFont="1" applyFill="1" applyBorder="1" applyAlignment="1">
      <alignment horizontal="center" vertical="center"/>
    </xf>
    <xf numFmtId="4" fontId="12" fillId="0" borderId="22" xfId="8" applyNumberFormat="1" applyFont="1" applyFill="1" applyBorder="1" applyAlignment="1">
      <alignment horizontal="center" vertical="center"/>
    </xf>
    <xf numFmtId="4" fontId="12" fillId="0" borderId="31" xfId="8" applyNumberFormat="1" applyFont="1" applyFill="1" applyBorder="1" applyAlignment="1">
      <alignment horizontal="center" vertical="center"/>
    </xf>
    <xf numFmtId="4" fontId="12" fillId="0" borderId="32" xfId="8" applyNumberFormat="1" applyFont="1" applyFill="1" applyBorder="1" applyAlignment="1">
      <alignment horizontal="center" vertical="center"/>
    </xf>
    <xf numFmtId="2" fontId="12" fillId="0" borderId="22" xfId="8" applyNumberFormat="1" applyFont="1" applyFill="1" applyBorder="1" applyAlignment="1">
      <alignment horizontal="center" vertical="center"/>
    </xf>
    <xf numFmtId="2" fontId="12" fillId="0" borderId="31" xfId="8" applyNumberFormat="1" applyFont="1" applyFill="1" applyBorder="1" applyAlignment="1">
      <alignment horizontal="center" vertical="center"/>
    </xf>
    <xf numFmtId="2" fontId="12" fillId="0" borderId="32"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4" fontId="12" fillId="0" borderId="33" xfId="8" applyNumberFormat="1" applyFont="1" applyFill="1" applyBorder="1" applyAlignment="1">
      <alignment horizontal="center" vertical="center"/>
    </xf>
    <xf numFmtId="4" fontId="12" fillId="0" borderId="34" xfId="8" applyNumberFormat="1" applyFont="1" applyFill="1" applyBorder="1" applyAlignment="1">
      <alignment horizontal="center" vertical="center"/>
    </xf>
    <xf numFmtId="4" fontId="1" fillId="0" borderId="0" xfId="0" applyNumberFormat="1" applyFont="1" applyAlignment="1">
      <alignment horizontal="center"/>
    </xf>
    <xf numFmtId="4" fontId="27" fillId="5" borderId="0" xfId="8" applyNumberFormat="1" applyFont="1" applyFill="1" applyBorder="1" applyAlignment="1">
      <alignment horizontal="center"/>
    </xf>
    <xf numFmtId="4" fontId="13" fillId="0" borderId="0" xfId="8" applyNumberFormat="1" applyFont="1" applyFill="1" applyBorder="1" applyAlignment="1">
      <alignment horizontal="center" vertical="center"/>
    </xf>
    <xf numFmtId="0" fontId="13" fillId="0" borderId="14" xfId="0" applyFont="1" applyFill="1" applyBorder="1" applyAlignment="1"/>
    <xf numFmtId="2" fontId="13" fillId="0" borderId="12" xfId="9" applyNumberFormat="1" applyFont="1" applyFill="1" applyBorder="1" applyAlignment="1">
      <alignment horizontal="center" vertical="center"/>
    </xf>
    <xf numFmtId="0" fontId="13" fillId="2" borderId="14" xfId="11" applyNumberFormat="1" applyFont="1" applyFill="1" applyBorder="1" applyAlignment="1">
      <alignment vertical="center" wrapText="1"/>
    </xf>
    <xf numFmtId="0" fontId="13" fillId="2" borderId="2" xfId="11" applyNumberFormat="1" applyFont="1" applyFill="1" applyBorder="1" applyAlignment="1">
      <alignment vertical="center" wrapText="1"/>
    </xf>
    <xf numFmtId="0" fontId="40" fillId="0" borderId="0" xfId="0" applyFont="1" applyAlignment="1">
      <alignment horizontal="center"/>
    </xf>
    <xf numFmtId="0" fontId="40" fillId="0" borderId="0" xfId="0" applyFont="1" applyFill="1" applyAlignment="1">
      <alignment horizontal="center"/>
    </xf>
    <xf numFmtId="0" fontId="22" fillId="0" borderId="0" xfId="0" applyFont="1" applyAlignment="1">
      <alignment horizontal="center"/>
    </xf>
    <xf numFmtId="4" fontId="13" fillId="0" borderId="1" xfId="0" applyNumberFormat="1" applyFont="1" applyBorder="1" applyAlignment="1">
      <alignment horizontal="center"/>
    </xf>
    <xf numFmtId="172" fontId="11" fillId="0" borderId="0" xfId="8" applyNumberFormat="1" applyFill="1" applyAlignment="1">
      <alignment horizontal="center" vertical="center"/>
    </xf>
    <xf numFmtId="0" fontId="13" fillId="0" borderId="14" xfId="0" applyNumberFormat="1" applyFont="1" applyFill="1" applyBorder="1" applyAlignment="1" applyProtection="1">
      <alignment horizontal="left" vertical="center"/>
    </xf>
    <xf numFmtId="0" fontId="13" fillId="0" borderId="9" xfId="0" applyFont="1" applyFill="1" applyBorder="1" applyAlignment="1"/>
    <xf numFmtId="4" fontId="12" fillId="0" borderId="36" xfId="8" applyNumberFormat="1" applyFont="1" applyFill="1" applyBorder="1" applyAlignment="1">
      <alignment horizontal="center" vertical="center"/>
    </xf>
    <xf numFmtId="0" fontId="13" fillId="0" borderId="38" xfId="8" applyFont="1" applyFill="1" applyBorder="1" applyAlignment="1">
      <alignment horizontal="left" vertical="center"/>
    </xf>
    <xf numFmtId="0" fontId="13" fillId="0" borderId="1" xfId="0" applyFont="1" applyFill="1" applyBorder="1" applyAlignment="1">
      <alignment horizontal="left"/>
    </xf>
    <xf numFmtId="4" fontId="12" fillId="0" borderId="39" xfId="8" applyNumberFormat="1" applyFont="1" applyFill="1" applyBorder="1" applyAlignment="1">
      <alignment horizontal="center" vertical="center"/>
    </xf>
    <xf numFmtId="0" fontId="13" fillId="0" borderId="40" xfId="8" applyFont="1" applyFill="1" applyBorder="1" applyAlignment="1">
      <alignment horizontal="left" vertical="center"/>
    </xf>
    <xf numFmtId="0" fontId="13" fillId="0" borderId="40" xfId="0" applyFont="1" applyFill="1" applyBorder="1" applyAlignment="1">
      <alignment horizontal="left"/>
    </xf>
    <xf numFmtId="0" fontId="13" fillId="0" borderId="41" xfId="0" applyFont="1" applyFill="1" applyBorder="1" applyAlignment="1">
      <alignment horizontal="left" vertical="center"/>
    </xf>
    <xf numFmtId="0" fontId="13" fillId="0" borderId="42" xfId="0" applyFont="1" applyFill="1" applyBorder="1" applyAlignment="1">
      <alignment horizontal="left"/>
    </xf>
    <xf numFmtId="0" fontId="13" fillId="0" borderId="38" xfId="0" applyFont="1" applyFill="1" applyBorder="1" applyAlignment="1">
      <alignment horizontal="left"/>
    </xf>
    <xf numFmtId="0" fontId="13" fillId="0" borderId="42" xfId="0" applyFont="1" applyFill="1" applyBorder="1" applyAlignment="1"/>
    <xf numFmtId="0" fontId="13" fillId="0" borderId="43" xfId="0" applyFont="1" applyFill="1" applyBorder="1" applyAlignment="1"/>
    <xf numFmtId="0" fontId="13" fillId="0" borderId="38" xfId="0" applyFont="1" applyFill="1" applyBorder="1" applyAlignment="1"/>
    <xf numFmtId="2" fontId="13" fillId="0" borderId="40" xfId="0" applyNumberFormat="1" applyFont="1" applyFill="1" applyBorder="1" applyAlignment="1">
      <alignment horizontal="left" vertical="center"/>
    </xf>
    <xf numFmtId="2" fontId="13" fillId="0" borderId="38" xfId="0" applyNumberFormat="1" applyFont="1" applyFill="1" applyBorder="1" applyAlignment="1">
      <alignment horizontal="left" vertical="center"/>
    </xf>
    <xf numFmtId="2" fontId="13" fillId="0" borderId="41" xfId="0" applyNumberFormat="1" applyFont="1" applyFill="1" applyBorder="1" applyAlignment="1">
      <alignment horizontal="left" vertical="center"/>
    </xf>
    <xf numFmtId="168" fontId="13" fillId="0" borderId="42" xfId="0" applyNumberFormat="1" applyFont="1" applyFill="1" applyBorder="1" applyAlignment="1">
      <alignment horizontal="left" vertical="center" wrapText="1"/>
    </xf>
    <xf numFmtId="168" fontId="13" fillId="0" borderId="38" xfId="0" applyNumberFormat="1" applyFont="1" applyFill="1" applyBorder="1" applyAlignment="1">
      <alignment horizontal="left" vertical="center" wrapText="1"/>
    </xf>
    <xf numFmtId="0" fontId="14" fillId="0" borderId="38" xfId="0" applyFont="1" applyFill="1" applyBorder="1" applyAlignment="1">
      <alignment horizontal="left"/>
    </xf>
    <xf numFmtId="0" fontId="13" fillId="0" borderId="41" xfId="8" applyFont="1" applyFill="1" applyBorder="1" applyAlignment="1">
      <alignment horizontal="left" vertical="center" wrapText="1"/>
    </xf>
    <xf numFmtId="0" fontId="14" fillId="0" borderId="40" xfId="8" applyFont="1" applyFill="1" applyBorder="1" applyAlignment="1">
      <alignment horizontal="left" vertical="center" wrapText="1"/>
    </xf>
    <xf numFmtId="0" fontId="14" fillId="0" borderId="38" xfId="8" applyFont="1" applyFill="1" applyBorder="1" applyAlignment="1">
      <alignment horizontal="left" vertical="center" wrapText="1"/>
    </xf>
    <xf numFmtId="0" fontId="14" fillId="0" borderId="41" xfId="8" applyFont="1" applyFill="1" applyBorder="1" applyAlignment="1">
      <alignment horizontal="left" vertical="center" wrapText="1"/>
    </xf>
    <xf numFmtId="0" fontId="14" fillId="0" borderId="41" xfId="8" applyFont="1" applyFill="1" applyBorder="1" applyAlignment="1">
      <alignment horizontal="left" vertical="center"/>
    </xf>
    <xf numFmtId="0" fontId="13" fillId="0" borderId="45" xfId="8" applyFont="1" applyFill="1" applyBorder="1" applyAlignment="1">
      <alignment vertical="center"/>
    </xf>
    <xf numFmtId="0" fontId="13" fillId="0" borderId="41" xfId="8" applyFont="1" applyFill="1" applyBorder="1" applyAlignment="1">
      <alignment horizontal="left" vertical="center"/>
    </xf>
    <xf numFmtId="0" fontId="13" fillId="0" borderId="40" xfId="8" applyFont="1" applyFill="1" applyBorder="1" applyAlignment="1">
      <alignment horizontal="left" vertical="center" wrapText="1"/>
    </xf>
    <xf numFmtId="0" fontId="13" fillId="0" borderId="42" xfId="8" applyFont="1" applyFill="1" applyBorder="1" applyAlignment="1">
      <alignment horizontal="left" vertical="center"/>
    </xf>
    <xf numFmtId="4" fontId="12" fillId="0" borderId="49" xfId="8" applyNumberFormat="1" applyFont="1" applyFill="1" applyBorder="1" applyAlignment="1">
      <alignment horizontal="center" vertical="center"/>
    </xf>
    <xf numFmtId="0" fontId="13" fillId="0" borderId="43" xfId="8" applyFont="1" applyFill="1" applyBorder="1" applyAlignment="1">
      <alignment horizontal="left" vertical="center"/>
    </xf>
    <xf numFmtId="0" fontId="13" fillId="2" borderId="37" xfId="0" applyFont="1" applyFill="1" applyBorder="1" applyAlignment="1">
      <alignment horizontal="left" vertical="center"/>
    </xf>
    <xf numFmtId="3" fontId="13" fillId="0" borderId="4" xfId="0" applyNumberFormat="1" applyFont="1" applyFill="1" applyBorder="1" applyAlignment="1">
      <alignment horizontal="left" vertical="center"/>
    </xf>
    <xf numFmtId="0" fontId="13" fillId="0" borderId="9" xfId="0" applyNumberFormat="1" applyFont="1" applyFill="1" applyBorder="1" applyAlignment="1" applyProtection="1">
      <alignment horizontal="left" vertical="center"/>
    </xf>
    <xf numFmtId="0" fontId="13" fillId="0" borderId="4" xfId="0" applyNumberFormat="1" applyFont="1" applyFill="1" applyBorder="1" applyAlignment="1" applyProtection="1">
      <alignment horizontal="left" vertical="center"/>
    </xf>
    <xf numFmtId="2" fontId="13" fillId="0" borderId="23" xfId="0" applyNumberFormat="1" applyFont="1" applyBorder="1" applyAlignment="1">
      <alignment horizontal="center"/>
    </xf>
    <xf numFmtId="2" fontId="13" fillId="0" borderId="34" xfId="0" applyNumberFormat="1" applyFont="1" applyBorder="1" applyAlignment="1">
      <alignment horizontal="center"/>
    </xf>
    <xf numFmtId="0" fontId="28" fillId="0" borderId="50" xfId="8" applyFont="1" applyFill="1" applyBorder="1" applyAlignment="1">
      <alignment horizontal="left" vertical="center" wrapText="1"/>
    </xf>
    <xf numFmtId="2" fontId="13" fillId="0" borderId="39" xfId="0" applyNumberFormat="1" applyFont="1" applyBorder="1" applyAlignment="1">
      <alignment horizontal="center"/>
    </xf>
    <xf numFmtId="10" fontId="30" fillId="3" borderId="51" xfId="0" applyNumberFormat="1" applyFont="1" applyFill="1" applyBorder="1" applyAlignment="1" applyProtection="1">
      <alignment horizontal="center" vertical="center" wrapText="1"/>
      <protection hidden="1"/>
    </xf>
    <xf numFmtId="0" fontId="1" fillId="0" borderId="0" xfId="0" applyFont="1"/>
    <xf numFmtId="4" fontId="13" fillId="0" borderId="0" xfId="0" applyNumberFormat="1" applyFont="1" applyFill="1" applyBorder="1" applyAlignment="1">
      <alignment horizontal="center"/>
    </xf>
    <xf numFmtId="0" fontId="13" fillId="0" borderId="0" xfId="0" applyFont="1" applyFill="1" applyBorder="1" applyAlignment="1">
      <alignment horizontal="center"/>
    </xf>
    <xf numFmtId="0" fontId="16" fillId="0" borderId="0" xfId="8" applyFont="1" applyFill="1" applyAlignment="1">
      <alignment vertical="center"/>
    </xf>
    <xf numFmtId="4" fontId="12" fillId="0" borderId="53" xfId="8" applyNumberFormat="1" applyFont="1" applyFill="1" applyBorder="1" applyAlignment="1">
      <alignment horizontal="center" vertical="center"/>
    </xf>
    <xf numFmtId="0" fontId="14" fillId="0" borderId="5" xfId="0" applyFont="1" applyFill="1" applyBorder="1" applyAlignment="1">
      <alignment horizontal="left"/>
    </xf>
    <xf numFmtId="10" fontId="30" fillId="3" borderId="46" xfId="0" applyNumberFormat="1" applyFont="1" applyFill="1" applyBorder="1" applyAlignment="1" applyProtection="1">
      <alignment horizontal="center" vertical="center" wrapText="1"/>
      <protection hidden="1"/>
    </xf>
    <xf numFmtId="4" fontId="12" fillId="3" borderId="1" xfId="8" applyNumberFormat="1" applyFont="1" applyFill="1" applyBorder="1" applyAlignment="1">
      <alignment horizontal="center" vertical="center"/>
    </xf>
    <xf numFmtId="4" fontId="12" fillId="3" borderId="12" xfId="8" applyNumberFormat="1" applyFont="1" applyFill="1" applyBorder="1" applyAlignment="1">
      <alignment horizontal="center" vertical="center"/>
    </xf>
    <xf numFmtId="167" fontId="14" fillId="0" borderId="8" xfId="8" applyNumberFormat="1" applyFont="1" applyFill="1" applyBorder="1" applyAlignment="1">
      <alignment horizontal="center" vertical="center" wrapText="1"/>
    </xf>
    <xf numFmtId="1" fontId="14" fillId="0" borderId="8" xfId="8" applyNumberFormat="1" applyFont="1" applyFill="1" applyBorder="1" applyAlignment="1">
      <alignment horizontal="center" vertical="center" wrapText="1"/>
    </xf>
    <xf numFmtId="4" fontId="12" fillId="3" borderId="8" xfId="8" applyNumberFormat="1" applyFont="1" applyFill="1" applyBorder="1" applyAlignment="1">
      <alignment horizontal="center" vertical="center"/>
    </xf>
    <xf numFmtId="4" fontId="13" fillId="0" borderId="0" xfId="0" applyNumberFormat="1" applyFont="1" applyAlignment="1">
      <alignment horizontal="center"/>
    </xf>
    <xf numFmtId="0" fontId="11" fillId="0" borderId="26" xfId="8" applyFill="1" applyBorder="1" applyAlignment="1">
      <alignment vertical="center"/>
    </xf>
    <xf numFmtId="0" fontId="13" fillId="2" borderId="13" xfId="0" applyNumberFormat="1" applyFont="1" applyFill="1" applyBorder="1" applyAlignment="1" applyProtection="1">
      <alignment horizontal="left"/>
    </xf>
    <xf numFmtId="0" fontId="13" fillId="0" borderId="14" xfId="0" applyFont="1" applyFill="1" applyBorder="1" applyAlignment="1">
      <alignment horizontal="left" vertical="center"/>
    </xf>
    <xf numFmtId="4" fontId="12" fillId="3" borderId="5" xfId="8" applyNumberFormat="1" applyFont="1" applyFill="1" applyBorder="1" applyAlignment="1">
      <alignment horizontal="center" vertical="center"/>
    </xf>
    <xf numFmtId="4" fontId="12" fillId="3" borderId="3" xfId="8" applyNumberFormat="1" applyFont="1" applyFill="1" applyBorder="1" applyAlignment="1">
      <alignment horizontal="center" vertical="center"/>
    </xf>
    <xf numFmtId="0" fontId="13" fillId="2" borderId="9" xfId="0" applyFont="1" applyFill="1" applyBorder="1" applyAlignment="1">
      <alignment horizontal="left" vertical="center"/>
    </xf>
    <xf numFmtId="4" fontId="12" fillId="0" borderId="50" xfId="8" applyNumberFormat="1" applyFont="1" applyFill="1" applyBorder="1" applyAlignment="1">
      <alignment horizontal="center" vertical="center"/>
    </xf>
    <xf numFmtId="2" fontId="13" fillId="0" borderId="0" xfId="0" applyNumberFormat="1" applyFont="1" applyFill="1" applyAlignment="1">
      <alignment horizontal="center"/>
    </xf>
    <xf numFmtId="0" fontId="57" fillId="0" borderId="0" xfId="4" applyFill="1" applyBorder="1" applyAlignment="1" applyProtection="1">
      <alignment horizontal="center" vertical="center"/>
    </xf>
    <xf numFmtId="0" fontId="30" fillId="0" borderId="0" xfId="8" applyFont="1" applyFill="1" applyBorder="1" applyAlignment="1">
      <alignment horizontal="center" vertical="center"/>
    </xf>
    <xf numFmtId="2" fontId="13" fillId="0" borderId="0" xfId="0" applyNumberFormat="1" applyFont="1" applyFill="1" applyBorder="1" applyAlignment="1">
      <alignment horizontal="center" vertical="center" wrapText="1"/>
    </xf>
    <xf numFmtId="0" fontId="26" fillId="0" borderId="0" xfId="0" applyFont="1" applyFill="1" applyBorder="1" applyAlignment="1">
      <alignment horizontal="center" vertical="center"/>
    </xf>
    <xf numFmtId="0" fontId="29" fillId="0" borderId="0" xfId="8" applyFont="1" applyFill="1" applyBorder="1" applyAlignment="1">
      <alignment horizontal="center"/>
    </xf>
    <xf numFmtId="2" fontId="29" fillId="0" borderId="0" xfId="8" applyNumberFormat="1" applyFont="1" applyFill="1" applyBorder="1" applyAlignment="1">
      <alignment horizontal="center"/>
    </xf>
    <xf numFmtId="0" fontId="29" fillId="0" borderId="0" xfId="8" applyFont="1" applyFill="1" applyBorder="1" applyAlignment="1">
      <alignment horizontal="center" vertical="center"/>
    </xf>
    <xf numFmtId="2" fontId="29" fillId="0" borderId="0" xfId="8" applyNumberFormat="1" applyFont="1" applyFill="1" applyBorder="1" applyAlignment="1">
      <alignment horizontal="left"/>
    </xf>
    <xf numFmtId="2" fontId="11" fillId="0" borderId="0" xfId="8" applyNumberFormat="1" applyFill="1" applyAlignment="1">
      <alignment vertical="center"/>
    </xf>
    <xf numFmtId="0" fontId="4" fillId="0" borderId="0" xfId="0" applyFont="1" applyFill="1" applyAlignment="1"/>
    <xf numFmtId="0" fontId="13" fillId="0" borderId="9" xfId="0" applyFont="1" applyFill="1" applyBorder="1" applyAlignment="1">
      <alignment horizontal="left" vertical="center"/>
    </xf>
    <xf numFmtId="2" fontId="29" fillId="0" borderId="23" xfId="8" applyNumberFormat="1" applyFont="1" applyFill="1" applyBorder="1" applyAlignment="1">
      <alignment horizontal="center"/>
    </xf>
    <xf numFmtId="2" fontId="13" fillId="0" borderId="33" xfId="0" applyNumberFormat="1" applyFont="1" applyBorder="1" applyAlignment="1">
      <alignment horizontal="center"/>
    </xf>
    <xf numFmtId="0" fontId="13" fillId="0" borderId="5" xfId="0" applyNumberFormat="1" applyFont="1" applyFill="1" applyBorder="1" applyAlignment="1" applyProtection="1">
      <alignment horizontal="center" vertical="center"/>
    </xf>
    <xf numFmtId="4" fontId="12" fillId="3" borderId="44" xfId="8" applyNumberFormat="1" applyFont="1" applyFill="1" applyBorder="1" applyAlignment="1">
      <alignment horizontal="center" vertical="center"/>
    </xf>
    <xf numFmtId="0" fontId="13" fillId="0" borderId="0" xfId="0" applyFont="1" applyFill="1" applyAlignment="1">
      <alignment horizontal="center" wrapText="1"/>
    </xf>
    <xf numFmtId="2" fontId="12" fillId="0" borderId="0" xfId="8" applyNumberFormat="1" applyFont="1" applyFill="1" applyBorder="1" applyAlignment="1">
      <alignment horizontal="center" vertical="center"/>
    </xf>
    <xf numFmtId="3" fontId="16" fillId="0" borderId="0" xfId="8" applyNumberFormat="1" applyFont="1" applyFill="1" applyAlignment="1">
      <alignment vertical="center"/>
    </xf>
    <xf numFmtId="0" fontId="1" fillId="0" borderId="0" xfId="8" applyFont="1" applyFill="1" applyAlignment="1">
      <alignment vertical="center"/>
    </xf>
    <xf numFmtId="4" fontId="11" fillId="0" borderId="0" xfId="8" applyNumberFormat="1" applyFont="1" applyFill="1" applyAlignment="1">
      <alignment horizontal="center" vertical="center"/>
    </xf>
    <xf numFmtId="0" fontId="13" fillId="0" borderId="57" xfId="8" applyFont="1" applyFill="1" applyBorder="1" applyAlignment="1">
      <alignment horizontal="left" vertical="center" wrapText="1"/>
    </xf>
    <xf numFmtId="4" fontId="30" fillId="0" borderId="0" xfId="8" applyNumberFormat="1" applyFont="1" applyFill="1" applyBorder="1" applyAlignment="1">
      <alignment horizontal="center" vertical="center"/>
    </xf>
    <xf numFmtId="2" fontId="13" fillId="0" borderId="0" xfId="0" applyNumberFormat="1" applyFont="1" applyFill="1" applyBorder="1" applyAlignment="1">
      <alignment horizontal="center" vertical="center"/>
    </xf>
    <xf numFmtId="0" fontId="29" fillId="0" borderId="0" xfId="8" applyFont="1" applyFill="1" applyBorder="1" applyAlignment="1">
      <alignment horizontal="center" vertical="center" wrapText="1"/>
    </xf>
    <xf numFmtId="0" fontId="29" fillId="0" borderId="0" xfId="8" applyFont="1" applyFill="1" applyBorder="1" applyAlignment="1">
      <alignment vertical="center" wrapText="1"/>
    </xf>
    <xf numFmtId="2" fontId="4" fillId="0" borderId="0" xfId="0" applyNumberFormat="1" applyFont="1" applyFill="1" applyAlignment="1"/>
    <xf numFmtId="0" fontId="13" fillId="0" borderId="0" xfId="0" applyFont="1" applyFill="1" applyAlignment="1">
      <alignment horizontal="center" vertical="center" wrapText="1"/>
    </xf>
    <xf numFmtId="0" fontId="34" fillId="0" borderId="0" xfId="8" applyFont="1" applyFill="1" applyBorder="1" applyAlignment="1">
      <alignment horizontal="center" vertical="center"/>
    </xf>
    <xf numFmtId="0" fontId="27" fillId="0" borderId="0" xfId="8" applyFont="1" applyFill="1" applyBorder="1" applyAlignment="1">
      <alignment horizontal="center" vertical="center" wrapText="1"/>
    </xf>
    <xf numFmtId="4" fontId="15" fillId="0" borderId="0" xfId="8" applyNumberFormat="1" applyFont="1" applyFill="1" applyBorder="1" applyAlignment="1">
      <alignment horizontal="center" vertical="center"/>
    </xf>
    <xf numFmtId="0" fontId="34" fillId="0" borderId="0" xfId="8" applyFont="1" applyFill="1" applyBorder="1" applyAlignment="1">
      <alignment horizontal="center" vertical="center" wrapText="1"/>
    </xf>
    <xf numFmtId="0" fontId="27" fillId="0" borderId="0" xfId="8" applyFont="1" applyFill="1" applyBorder="1" applyAlignment="1">
      <alignment horizontal="center" wrapText="1"/>
    </xf>
    <xf numFmtId="0" fontId="27" fillId="0" borderId="0" xfId="8" applyFont="1" applyFill="1" applyBorder="1" applyAlignment="1">
      <alignment horizontal="left" vertical="center"/>
    </xf>
    <xf numFmtId="0" fontId="13" fillId="0" borderId="9" xfId="0" applyFont="1" applyFill="1" applyBorder="1" applyAlignment="1">
      <alignment horizontal="left"/>
    </xf>
    <xf numFmtId="0" fontId="27" fillId="0" borderId="0" xfId="8"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1" fillId="0" borderId="0" xfId="0" applyFont="1" applyFill="1" applyBorder="1" applyAlignment="1">
      <alignment horizontal="center" vertical="center" wrapText="1"/>
    </xf>
    <xf numFmtId="0" fontId="13" fillId="0" borderId="13" xfId="0" applyNumberFormat="1" applyFont="1" applyFill="1" applyBorder="1" applyAlignment="1" applyProtection="1">
      <alignment horizontal="left" vertical="center"/>
    </xf>
    <xf numFmtId="167" fontId="13" fillId="0" borderId="8" xfId="0" applyNumberFormat="1" applyFont="1" applyFill="1" applyBorder="1" applyAlignment="1" applyProtection="1">
      <alignment horizontal="center" vertical="center"/>
    </xf>
    <xf numFmtId="0" fontId="13" fillId="0" borderId="8" xfId="0" applyNumberFormat="1" applyFont="1" applyFill="1" applyBorder="1" applyAlignment="1" applyProtection="1">
      <alignment horizontal="center" vertical="center"/>
    </xf>
    <xf numFmtId="4" fontId="13" fillId="0" borderId="27" xfId="8" applyNumberFormat="1" applyFont="1" applyFill="1" applyBorder="1" applyAlignment="1">
      <alignment horizontal="center" vertical="center"/>
    </xf>
    <xf numFmtId="4" fontId="13" fillId="0" borderId="29" xfId="8" applyNumberFormat="1" applyFont="1" applyFill="1" applyBorder="1" applyAlignment="1">
      <alignment horizontal="center" vertical="center"/>
    </xf>
    <xf numFmtId="0" fontId="13" fillId="0" borderId="60" xfId="0" applyNumberFormat="1" applyFont="1" applyFill="1" applyBorder="1" applyAlignment="1" applyProtection="1">
      <alignment horizontal="left" vertical="center"/>
    </xf>
    <xf numFmtId="0" fontId="13" fillId="0" borderId="45" xfId="0" applyNumberFormat="1" applyFont="1" applyFill="1" applyBorder="1" applyAlignment="1" applyProtection="1">
      <alignment horizontal="left" vertical="center"/>
    </xf>
    <xf numFmtId="0" fontId="13" fillId="2" borderId="38" xfId="0" applyFont="1" applyFill="1" applyBorder="1" applyAlignment="1">
      <alignment horizontal="left" wrapText="1"/>
    </xf>
    <xf numFmtId="0" fontId="13" fillId="2" borderId="41" xfId="0" applyFont="1" applyFill="1" applyBorder="1" applyAlignment="1">
      <alignment horizontal="left" wrapText="1"/>
    </xf>
    <xf numFmtId="3" fontId="13" fillId="0" borderId="9" xfId="0" applyNumberFormat="1" applyFont="1" applyFill="1" applyBorder="1" applyAlignment="1">
      <alignment horizontal="left" vertical="center"/>
    </xf>
    <xf numFmtId="170" fontId="13" fillId="0" borderId="0" xfId="0" applyNumberFormat="1" applyFont="1" applyAlignment="1">
      <alignment horizontal="center"/>
    </xf>
    <xf numFmtId="170" fontId="13" fillId="0" borderId="0" xfId="0" applyNumberFormat="1" applyFont="1" applyAlignment="1">
      <alignment horizontal="center" vertical="center" wrapText="1"/>
    </xf>
    <xf numFmtId="170" fontId="11" fillId="0" borderId="0" xfId="8" applyNumberFormat="1" applyFill="1" applyAlignment="1">
      <alignment horizontal="center" vertical="center"/>
    </xf>
    <xf numFmtId="167" fontId="13" fillId="0" borderId="3" xfId="0" applyNumberFormat="1" applyFont="1" applyBorder="1" applyAlignment="1">
      <alignment horizontal="center"/>
    </xf>
    <xf numFmtId="167" fontId="13" fillId="0" borderId="1" xfId="0" applyNumberFormat="1" applyFont="1" applyBorder="1" applyAlignment="1">
      <alignment horizontal="center"/>
    </xf>
    <xf numFmtId="167" fontId="13" fillId="0" borderId="5" xfId="0" applyNumberFormat="1" applyFont="1" applyBorder="1" applyAlignment="1">
      <alignment horizontal="center"/>
    </xf>
    <xf numFmtId="3" fontId="2" fillId="0" borderId="0" xfId="0" applyNumberFormat="1" applyFont="1" applyAlignment="1">
      <alignment horizontal="center"/>
    </xf>
    <xf numFmtId="3" fontId="12" fillId="0" borderId="0" xfId="8" applyNumberFormat="1" applyFont="1" applyAlignment="1">
      <alignment horizontal="center" vertical="center"/>
    </xf>
    <xf numFmtId="2" fontId="1" fillId="0" borderId="0" xfId="0" applyNumberFormat="1" applyFont="1" applyAlignment="1">
      <alignment vertical="center" wrapText="1"/>
    </xf>
    <xf numFmtId="0" fontId="28" fillId="0" borderId="39" xfId="8" applyFont="1" applyFill="1" applyBorder="1" applyAlignment="1">
      <alignment horizontal="left" vertical="center" wrapText="1"/>
    </xf>
    <xf numFmtId="0" fontId="28" fillId="0" borderId="23" xfId="8" applyFont="1" applyFill="1" applyBorder="1" applyAlignment="1">
      <alignment horizontal="left" vertical="center" wrapText="1"/>
    </xf>
    <xf numFmtId="0" fontId="28" fillId="0" borderId="34" xfId="8" applyFont="1" applyFill="1" applyBorder="1" applyAlignment="1">
      <alignment horizontal="left" vertical="center" wrapText="1"/>
    </xf>
    <xf numFmtId="0" fontId="13" fillId="0" borderId="3" xfId="8" applyFont="1" applyFill="1" applyBorder="1" applyAlignment="1">
      <alignment horizontal="left" vertical="center" wrapText="1"/>
    </xf>
    <xf numFmtId="0" fontId="13" fillId="0" borderId="1" xfId="8" applyFont="1" applyFill="1" applyBorder="1" applyAlignment="1">
      <alignment horizontal="left" vertical="center" wrapText="1"/>
    </xf>
    <xf numFmtId="0" fontId="13" fillId="0" borderId="5" xfId="8" applyFont="1" applyFill="1" applyBorder="1" applyAlignment="1">
      <alignment horizontal="left" vertical="center" wrapText="1"/>
    </xf>
    <xf numFmtId="4" fontId="12" fillId="0" borderId="61" xfId="8" applyNumberFormat="1" applyFont="1" applyFill="1" applyBorder="1" applyAlignment="1">
      <alignment horizontal="center" vertical="center"/>
    </xf>
    <xf numFmtId="4" fontId="12" fillId="0" borderId="62" xfId="8" applyNumberFormat="1" applyFont="1" applyFill="1" applyBorder="1" applyAlignment="1">
      <alignment horizontal="center" vertical="center"/>
    </xf>
    <xf numFmtId="167" fontId="13" fillId="0" borderId="3"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13" fillId="0" borderId="48" xfId="0" applyFont="1" applyBorder="1" applyAlignment="1"/>
    <xf numFmtId="0" fontId="13" fillId="0" borderId="10" xfId="0" applyFont="1" applyBorder="1" applyAlignment="1"/>
    <xf numFmtId="0" fontId="13" fillId="0" borderId="40" xfId="0" applyFont="1" applyBorder="1" applyAlignment="1"/>
    <xf numFmtId="0" fontId="13" fillId="0" borderId="63" xfId="0" applyFont="1" applyBorder="1" applyAlignment="1"/>
    <xf numFmtId="0" fontId="13" fillId="0" borderId="45" xfId="0" applyFont="1" applyBorder="1" applyAlignment="1"/>
    <xf numFmtId="0" fontId="13" fillId="0" borderId="41" xfId="0" applyFont="1" applyBorder="1" applyAlignment="1"/>
    <xf numFmtId="0" fontId="13" fillId="0" borderId="64" xfId="0" applyNumberFormat="1" applyFont="1" applyFill="1" applyBorder="1" applyAlignment="1" applyProtection="1">
      <alignment horizontal="left" vertical="center"/>
    </xf>
    <xf numFmtId="167" fontId="13" fillId="0" borderId="35" xfId="0" applyNumberFormat="1" applyFont="1" applyFill="1" applyBorder="1" applyAlignment="1" applyProtection="1">
      <alignment horizontal="center" vertical="center"/>
    </xf>
    <xf numFmtId="0" fontId="13" fillId="0" borderId="35" xfId="0" applyNumberFormat="1" applyFont="1" applyFill="1" applyBorder="1" applyAlignment="1" applyProtection="1">
      <alignment horizontal="center" vertical="center"/>
    </xf>
    <xf numFmtId="4" fontId="12" fillId="3" borderId="35" xfId="8" applyNumberFormat="1" applyFont="1" applyFill="1" applyBorder="1" applyAlignment="1">
      <alignment horizontal="center" vertical="center"/>
    </xf>
    <xf numFmtId="4" fontId="12" fillId="3" borderId="65" xfId="8" applyNumberFormat="1" applyFont="1" applyFill="1" applyBorder="1" applyAlignment="1">
      <alignment horizontal="center" vertical="center"/>
    </xf>
    <xf numFmtId="0" fontId="34" fillId="4" borderId="19" xfId="8" applyFont="1" applyFill="1" applyBorder="1" applyAlignment="1">
      <alignment horizontal="left"/>
    </xf>
    <xf numFmtId="0" fontId="29" fillId="4" borderId="18" xfId="8" applyFont="1" applyFill="1" applyBorder="1" applyAlignment="1">
      <alignment horizontal="center" vertical="center"/>
    </xf>
    <xf numFmtId="4" fontId="51" fillId="3" borderId="12" xfId="8" applyNumberFormat="1" applyFont="1" applyFill="1" applyBorder="1" applyAlignment="1">
      <alignment horizontal="center" vertical="center"/>
    </xf>
    <xf numFmtId="0" fontId="50" fillId="0" borderId="2" xfId="0" applyNumberFormat="1" applyFont="1" applyFill="1" applyBorder="1" applyAlignment="1" applyProtection="1">
      <alignment horizontal="left" vertical="center"/>
    </xf>
    <xf numFmtId="4" fontId="51" fillId="0" borderId="23" xfId="8" applyNumberFormat="1" applyFont="1" applyFill="1" applyBorder="1" applyAlignment="1">
      <alignment horizontal="center" vertical="center"/>
    </xf>
    <xf numFmtId="0" fontId="50" fillId="0" borderId="4" xfId="0" applyNumberFormat="1" applyFont="1" applyFill="1" applyBorder="1" applyAlignment="1" applyProtection="1">
      <alignment horizontal="left" vertical="center"/>
    </xf>
    <xf numFmtId="4" fontId="51" fillId="3" borderId="44" xfId="8" applyNumberFormat="1" applyFont="1" applyFill="1" applyBorder="1" applyAlignment="1">
      <alignment horizontal="center" vertical="center"/>
    </xf>
    <xf numFmtId="4" fontId="51" fillId="0" borderId="34" xfId="8" applyNumberFormat="1" applyFont="1" applyFill="1" applyBorder="1" applyAlignment="1">
      <alignment horizontal="center" vertical="center"/>
    </xf>
    <xf numFmtId="0" fontId="44" fillId="6" borderId="19" xfId="4" applyFont="1" applyFill="1" applyBorder="1" applyAlignment="1" applyProtection="1">
      <alignment horizontal="left" vertical="center" wrapText="1"/>
    </xf>
    <xf numFmtId="0" fontId="27" fillId="6" borderId="19" xfId="8" applyFont="1" applyFill="1" applyBorder="1" applyAlignment="1"/>
    <xf numFmtId="0" fontId="27" fillId="6" borderId="17" xfId="8" applyFont="1" applyFill="1" applyBorder="1" applyAlignment="1"/>
    <xf numFmtId="0" fontId="29" fillId="6" borderId="17" xfId="8" applyFont="1" applyFill="1" applyBorder="1" applyAlignment="1">
      <alignment horizontal="center"/>
    </xf>
    <xf numFmtId="2" fontId="29" fillId="6" borderId="17" xfId="8" applyNumberFormat="1" applyFont="1" applyFill="1" applyBorder="1" applyAlignment="1">
      <alignment horizontal="center"/>
    </xf>
    <xf numFmtId="2" fontId="29" fillId="6" borderId="18" xfId="8" applyNumberFormat="1" applyFont="1" applyFill="1" applyBorder="1" applyAlignment="1">
      <alignment horizontal="center"/>
    </xf>
    <xf numFmtId="0" fontId="11" fillId="4" borderId="52" xfId="8" applyFill="1" applyBorder="1" applyAlignment="1">
      <alignment vertical="center"/>
    </xf>
    <xf numFmtId="0" fontId="26" fillId="6" borderId="19" xfId="0" applyFont="1" applyFill="1" applyBorder="1" applyAlignment="1">
      <alignment horizontal="left" vertical="center"/>
    </xf>
    <xf numFmtId="0" fontId="26" fillId="6" borderId="17" xfId="0" applyFont="1" applyFill="1" applyBorder="1" applyAlignment="1">
      <alignment horizontal="center" vertical="center"/>
    </xf>
    <xf numFmtId="0" fontId="26" fillId="6" borderId="18" xfId="0"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167" fontId="13" fillId="7" borderId="5" xfId="0" applyNumberFormat="1" applyFont="1" applyFill="1" applyBorder="1" applyAlignment="1">
      <alignment horizontal="center" vertical="center"/>
    </xf>
    <xf numFmtId="0" fontId="27" fillId="6" borderId="19" xfId="8" applyFont="1" applyFill="1" applyBorder="1" applyAlignment="1">
      <alignment vertical="center"/>
    </xf>
    <xf numFmtId="0" fontId="29" fillId="6" borderId="17" xfId="8" applyFont="1" applyFill="1" applyBorder="1" applyAlignment="1">
      <alignment horizontal="center" vertical="center"/>
    </xf>
    <xf numFmtId="2" fontId="29" fillId="6" borderId="17" xfId="8" applyNumberFormat="1" applyFont="1" applyFill="1" applyBorder="1" applyAlignment="1">
      <alignment horizontal="center" vertical="center"/>
    </xf>
    <xf numFmtId="2" fontId="29" fillId="6" borderId="18" xfId="8" applyNumberFormat="1" applyFont="1" applyFill="1" applyBorder="1" applyAlignment="1">
      <alignment horizontal="center" vertical="center"/>
    </xf>
    <xf numFmtId="0" fontId="13" fillId="7" borderId="59" xfId="8" applyFont="1" applyFill="1" applyBorder="1" applyAlignment="1">
      <alignment horizontal="center" vertical="center" wrapText="1"/>
    </xf>
    <xf numFmtId="0" fontId="13" fillId="7" borderId="12" xfId="8" applyFont="1" applyFill="1" applyBorder="1" applyAlignment="1">
      <alignment horizontal="center" vertical="center" wrapText="1"/>
    </xf>
    <xf numFmtId="0" fontId="11" fillId="0" borderId="53" xfId="8" applyFill="1" applyBorder="1" applyAlignment="1">
      <alignment vertical="center"/>
    </xf>
    <xf numFmtId="2" fontId="13" fillId="7" borderId="5" xfId="0" applyNumberFormat="1" applyFont="1" applyFill="1" applyBorder="1" applyAlignment="1">
      <alignment horizontal="center" vertical="center"/>
    </xf>
    <xf numFmtId="2" fontId="13" fillId="7" borderId="32" xfId="0" applyNumberFormat="1" applyFont="1" applyFill="1" applyBorder="1" applyAlignment="1">
      <alignment horizontal="center" vertical="center"/>
    </xf>
    <xf numFmtId="3" fontId="13" fillId="7" borderId="34" xfId="0" applyNumberFormat="1" applyFont="1" applyFill="1" applyBorder="1" applyAlignment="1">
      <alignment horizontal="center" vertical="center"/>
    </xf>
    <xf numFmtId="2" fontId="13" fillId="7" borderId="34" xfId="0" applyNumberFormat="1" applyFont="1" applyFill="1" applyBorder="1" applyAlignment="1">
      <alignment horizontal="center" vertical="center"/>
    </xf>
    <xf numFmtId="171" fontId="1" fillId="0" borderId="0" xfId="0" applyNumberFormat="1" applyFont="1" applyAlignment="1">
      <alignment horizontal="center"/>
    </xf>
    <xf numFmtId="2" fontId="11" fillId="0" borderId="36" xfId="8" applyNumberFormat="1" applyBorder="1" applyAlignment="1">
      <alignment vertical="center"/>
    </xf>
    <xf numFmtId="2" fontId="11" fillId="0" borderId="27" xfId="8" applyNumberFormat="1" applyBorder="1" applyAlignment="1">
      <alignment vertical="center"/>
    </xf>
    <xf numFmtId="2" fontId="11" fillId="0" borderId="29" xfId="8" applyNumberFormat="1" applyBorder="1" applyAlignment="1">
      <alignment vertical="center"/>
    </xf>
    <xf numFmtId="4" fontId="59" fillId="0" borderId="0" xfId="8" applyNumberFormat="1" applyFont="1" applyFill="1" applyBorder="1" applyAlignment="1">
      <alignment horizontal="center"/>
    </xf>
    <xf numFmtId="3" fontId="51" fillId="0" borderId="0" xfId="8" applyNumberFormat="1" applyFont="1" applyAlignment="1">
      <alignment horizontal="center" vertical="center"/>
    </xf>
    <xf numFmtId="2" fontId="13" fillId="0" borderId="3" xfId="0" applyNumberFormat="1" applyFont="1" applyFill="1" applyBorder="1" applyAlignment="1">
      <alignment horizontal="center" vertical="center"/>
    </xf>
    <xf numFmtId="2" fontId="13" fillId="0" borderId="5" xfId="0" applyNumberFormat="1" applyFont="1" applyFill="1" applyBorder="1" applyAlignment="1">
      <alignment horizontal="center" vertical="center"/>
    </xf>
    <xf numFmtId="3" fontId="50" fillId="7" borderId="5" xfId="0" applyNumberFormat="1" applyFont="1" applyFill="1" applyBorder="1" applyAlignment="1">
      <alignment horizontal="center" vertical="center"/>
    </xf>
    <xf numFmtId="3" fontId="46" fillId="0" borderId="0" xfId="0" applyNumberFormat="1" applyFont="1" applyAlignment="1"/>
    <xf numFmtId="3" fontId="50" fillId="0" borderId="0" xfId="0" applyNumberFormat="1" applyFont="1" applyAlignment="1"/>
    <xf numFmtId="4" fontId="12" fillId="3" borderId="31" xfId="8" applyNumberFormat="1" applyFont="1" applyFill="1" applyBorder="1" applyAlignment="1">
      <alignment horizontal="center" vertical="center"/>
    </xf>
    <xf numFmtId="4" fontId="12" fillId="3" borderId="32" xfId="8" applyNumberFormat="1" applyFont="1" applyFill="1" applyBorder="1" applyAlignment="1">
      <alignment horizontal="center" vertical="center"/>
    </xf>
    <xf numFmtId="0" fontId="33" fillId="6" borderId="19" xfId="4" applyFont="1" applyFill="1" applyBorder="1" applyAlignment="1" applyProtection="1">
      <alignment horizontal="left" vertical="center" wrapText="1"/>
    </xf>
    <xf numFmtId="10" fontId="30" fillId="3" borderId="52" xfId="0" applyNumberFormat="1" applyFont="1" applyFill="1" applyBorder="1" applyAlignment="1" applyProtection="1">
      <alignment horizontal="center" vertical="center" wrapText="1"/>
      <protection hidden="1"/>
    </xf>
    <xf numFmtId="10" fontId="30" fillId="3" borderId="46" xfId="0" applyNumberFormat="1" applyFont="1" applyFill="1" applyBorder="1" applyAlignment="1" applyProtection="1">
      <alignment vertical="center" wrapText="1"/>
      <protection hidden="1"/>
    </xf>
    <xf numFmtId="0" fontId="13" fillId="0" borderId="66" xfId="11" applyNumberFormat="1" applyFont="1" applyFill="1" applyBorder="1" applyAlignment="1">
      <alignment vertical="center" wrapText="1"/>
    </xf>
    <xf numFmtId="0" fontId="27" fillId="6" borderId="17" xfId="8" applyFont="1" applyFill="1" applyBorder="1" applyAlignment="1">
      <alignment vertical="center" wrapText="1"/>
    </xf>
    <xf numFmtId="3" fontId="50" fillId="0" borderId="0" xfId="0" applyNumberFormat="1" applyFont="1" applyAlignment="1">
      <alignment horizontal="center"/>
    </xf>
    <xf numFmtId="0" fontId="60" fillId="6" borderId="19" xfId="8" applyFont="1" applyFill="1" applyBorder="1" applyAlignment="1">
      <alignment vertical="center"/>
    </xf>
    <xf numFmtId="3" fontId="53" fillId="6" borderId="17" xfId="0" applyNumberFormat="1" applyFont="1" applyFill="1" applyBorder="1" applyAlignment="1">
      <alignment horizontal="center" vertical="center"/>
    </xf>
    <xf numFmtId="3" fontId="50" fillId="4" borderId="17" xfId="8" applyNumberFormat="1" applyFont="1" applyFill="1" applyBorder="1" applyAlignment="1">
      <alignment horizontal="center"/>
    </xf>
    <xf numFmtId="3" fontId="50" fillId="6" borderId="17" xfId="8" applyNumberFormat="1" applyFont="1" applyFill="1" applyBorder="1" applyAlignment="1">
      <alignment horizontal="center"/>
    </xf>
    <xf numFmtId="3" fontId="50" fillId="6" borderId="17" xfId="8" applyNumberFormat="1" applyFont="1" applyFill="1" applyBorder="1" applyAlignment="1">
      <alignment horizontal="center" vertical="center"/>
    </xf>
    <xf numFmtId="0" fontId="50" fillId="6" borderId="17" xfId="8" applyFont="1" applyFill="1" applyBorder="1" applyAlignment="1">
      <alignment horizontal="center"/>
    </xf>
    <xf numFmtId="169" fontId="13" fillId="0" borderId="42" xfId="0" applyNumberFormat="1" applyFont="1" applyFill="1" applyBorder="1" applyAlignment="1">
      <alignment horizontal="left" vertical="center" wrapText="1"/>
    </xf>
    <xf numFmtId="169" fontId="13" fillId="0" borderId="38" xfId="0" applyNumberFormat="1" applyFont="1" applyFill="1" applyBorder="1" applyAlignment="1">
      <alignment horizontal="left" vertical="center" wrapText="1"/>
    </xf>
    <xf numFmtId="169" fontId="13" fillId="0" borderId="41" xfId="0" applyNumberFormat="1" applyFont="1" applyFill="1" applyBorder="1" applyAlignment="1">
      <alignment horizontal="left" vertical="center" wrapText="1"/>
    </xf>
    <xf numFmtId="169" fontId="13" fillId="0" borderId="40" xfId="0" applyNumberFormat="1" applyFont="1" applyFill="1" applyBorder="1" applyAlignment="1">
      <alignment horizontal="left" vertical="center" wrapText="1"/>
    </xf>
    <xf numFmtId="3" fontId="47" fillId="4" borderId="17" xfId="8" applyNumberFormat="1" applyFont="1" applyFill="1" applyBorder="1" applyAlignment="1">
      <alignment horizontal="center"/>
    </xf>
    <xf numFmtId="3" fontId="8" fillId="0" borderId="0" xfId="0" applyNumberFormat="1" applyFont="1" applyAlignment="1">
      <alignment horizontal="center"/>
    </xf>
    <xf numFmtId="0" fontId="13" fillId="0" borderId="14" xfId="0" applyFont="1" applyFill="1" applyBorder="1" applyAlignment="1">
      <alignment horizontal="left"/>
    </xf>
    <xf numFmtId="1" fontId="46" fillId="0" borderId="0" xfId="0" applyNumberFormat="1" applyFont="1" applyAlignment="1">
      <alignment horizontal="center"/>
    </xf>
    <xf numFmtId="0" fontId="61" fillId="6" borderId="51" xfId="4" applyFont="1" applyFill="1" applyBorder="1" applyAlignment="1" applyProtection="1">
      <alignment horizontal="left" vertical="center" wrapText="1"/>
    </xf>
    <xf numFmtId="3" fontId="62" fillId="2" borderId="3" xfId="0" applyNumberFormat="1" applyFont="1" applyFill="1" applyBorder="1" applyAlignment="1">
      <alignment horizontal="center" vertical="center"/>
    </xf>
    <xf numFmtId="3" fontId="62" fillId="2" borderId="1" xfId="0" applyNumberFormat="1" applyFont="1" applyFill="1" applyBorder="1" applyAlignment="1">
      <alignment horizontal="center" vertical="center"/>
    </xf>
    <xf numFmtId="3" fontId="62" fillId="2" borderId="48" xfId="0" applyNumberFormat="1" applyFont="1" applyFill="1" applyBorder="1" applyAlignment="1">
      <alignment horizontal="center" vertical="center"/>
    </xf>
    <xf numFmtId="3" fontId="62" fillId="2" borderId="5" xfId="0" applyNumberFormat="1" applyFont="1" applyFill="1" applyBorder="1" applyAlignment="1">
      <alignment horizontal="center" vertical="center"/>
    </xf>
    <xf numFmtId="0" fontId="13" fillId="0" borderId="2" xfId="0" applyFont="1" applyFill="1" applyBorder="1" applyAlignment="1">
      <alignment horizontal="left"/>
    </xf>
    <xf numFmtId="0" fontId="13" fillId="0" borderId="15" xfId="0" applyFont="1" applyFill="1" applyBorder="1" applyAlignment="1"/>
    <xf numFmtId="0" fontId="13" fillId="0" borderId="12" xfId="0" applyFont="1" applyFill="1" applyBorder="1" applyAlignment="1"/>
    <xf numFmtId="0" fontId="13" fillId="0" borderId="63" xfId="0" applyFont="1" applyFill="1" applyBorder="1" applyAlignment="1"/>
    <xf numFmtId="0" fontId="13" fillId="0" borderId="41" xfId="0" applyFont="1" applyFill="1" applyBorder="1" applyAlignment="1"/>
    <xf numFmtId="0" fontId="13" fillId="2" borderId="40" xfId="0" applyFont="1" applyFill="1" applyBorder="1" applyAlignment="1">
      <alignment horizontal="left" wrapText="1"/>
    </xf>
    <xf numFmtId="1" fontId="13" fillId="0" borderId="8" xfId="8" applyNumberFormat="1" applyFont="1" applyFill="1" applyBorder="1" applyAlignment="1">
      <alignment horizontal="left" vertical="center"/>
    </xf>
    <xf numFmtId="0" fontId="64" fillId="0" borderId="0" xfId="8" applyFont="1" applyAlignment="1">
      <alignment vertical="center"/>
    </xf>
    <xf numFmtId="0" fontId="11" fillId="0" borderId="27" xfId="8" applyFill="1" applyBorder="1" applyAlignment="1">
      <alignment vertical="center"/>
    </xf>
    <xf numFmtId="0" fontId="13" fillId="0" borderId="69" xfId="0" applyNumberFormat="1" applyFont="1" applyFill="1" applyBorder="1" applyAlignment="1" applyProtection="1">
      <alignment horizontal="left" vertical="center"/>
    </xf>
    <xf numFmtId="0" fontId="13" fillId="0" borderId="68" xfId="0" applyFont="1" applyBorder="1" applyAlignment="1"/>
    <xf numFmtId="0" fontId="13" fillId="0" borderId="55" xfId="0" applyFont="1" applyBorder="1" applyAlignment="1"/>
    <xf numFmtId="0" fontId="13" fillId="0" borderId="57" xfId="0" applyFont="1" applyBorder="1" applyAlignment="1"/>
    <xf numFmtId="0" fontId="13" fillId="0" borderId="58" xfId="0" applyNumberFormat="1" applyFont="1" applyFill="1" applyBorder="1" applyAlignment="1" applyProtection="1">
      <alignment horizontal="left" vertical="center"/>
    </xf>
    <xf numFmtId="3" fontId="62" fillId="2" borderId="15" xfId="0" applyNumberFormat="1"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0" fontId="13" fillId="0" borderId="37" xfId="0" applyFont="1" applyFill="1" applyBorder="1" applyAlignment="1">
      <alignment horizontal="left" vertical="center" wrapText="1"/>
    </xf>
    <xf numFmtId="0" fontId="31" fillId="0" borderId="10" xfId="0" applyFont="1" applyBorder="1" applyAlignment="1">
      <alignment wrapText="1"/>
    </xf>
    <xf numFmtId="0" fontId="31" fillId="0" borderId="40" xfId="0" applyFont="1" applyBorder="1" applyAlignment="1">
      <alignment wrapText="1"/>
    </xf>
    <xf numFmtId="0" fontId="31" fillId="0" borderId="16" xfId="0" applyFont="1" applyBorder="1" applyAlignment="1">
      <alignment wrapText="1"/>
    </xf>
    <xf numFmtId="0" fontId="31" fillId="0" borderId="38" xfId="0" applyFont="1" applyBorder="1" applyAlignment="1">
      <alignment wrapText="1"/>
    </xf>
    <xf numFmtId="0" fontId="31" fillId="0" borderId="45" xfId="0" applyFont="1" applyBorder="1" applyAlignment="1">
      <alignment wrapText="1"/>
    </xf>
    <xf numFmtId="0" fontId="31" fillId="0" borderId="41" xfId="0" applyFont="1" applyBorder="1" applyAlignment="1">
      <alignment wrapText="1"/>
    </xf>
    <xf numFmtId="0" fontId="31" fillId="0" borderId="15" xfId="0" applyFont="1" applyBorder="1" applyAlignment="1"/>
    <xf numFmtId="167" fontId="13" fillId="0" borderId="10" xfId="0" applyNumberFormat="1" applyFont="1" applyFill="1" applyBorder="1" applyAlignment="1" applyProtection="1">
      <alignment vertical="center"/>
    </xf>
    <xf numFmtId="0" fontId="31" fillId="0" borderId="16" xfId="0" applyFont="1" applyFill="1" applyBorder="1" applyAlignment="1">
      <alignment wrapText="1"/>
    </xf>
    <xf numFmtId="0" fontId="31" fillId="0" borderId="15" xfId="0" applyFont="1" applyFill="1" applyBorder="1" applyAlignment="1"/>
    <xf numFmtId="3" fontId="13" fillId="9" borderId="0" xfId="0" applyNumberFormat="1" applyFont="1" applyFill="1" applyAlignment="1">
      <alignment horizontal="center"/>
    </xf>
    <xf numFmtId="0" fontId="13" fillId="9" borderId="0" xfId="0" applyFont="1" applyFill="1" applyAlignment="1">
      <alignment horizontal="center"/>
    </xf>
    <xf numFmtId="0" fontId="13" fillId="9" borderId="0" xfId="0" applyFont="1" applyFill="1" applyBorder="1" applyAlignment="1">
      <alignment horizontal="center"/>
    </xf>
    <xf numFmtId="0" fontId="29" fillId="4" borderId="71" xfId="8" applyFont="1" applyFill="1" applyBorder="1" applyAlignment="1">
      <alignment horizontal="left"/>
    </xf>
    <xf numFmtId="0" fontId="29" fillId="4" borderId="67" xfId="8" applyFont="1" applyFill="1" applyBorder="1" applyAlignment="1">
      <alignment horizontal="center"/>
    </xf>
    <xf numFmtId="0" fontId="29" fillId="4" borderId="67" xfId="8" applyNumberFormat="1" applyFont="1" applyFill="1" applyBorder="1" applyAlignment="1">
      <alignment horizontal="center"/>
    </xf>
    <xf numFmtId="3" fontId="50" fillId="4" borderId="67" xfId="8" applyNumberFormat="1" applyFont="1" applyFill="1" applyBorder="1" applyAlignment="1">
      <alignment horizontal="center"/>
    </xf>
    <xf numFmtId="0" fontId="29" fillId="4" borderId="30" xfId="8" applyFont="1" applyFill="1" applyBorder="1" applyAlignment="1">
      <alignment horizontal="center"/>
    </xf>
    <xf numFmtId="170" fontId="13" fillId="9" borderId="0" xfId="0" applyNumberFormat="1" applyFont="1" applyFill="1" applyAlignment="1">
      <alignment horizontal="center"/>
    </xf>
    <xf numFmtId="0" fontId="13" fillId="9" borderId="0" xfId="0" applyFont="1" applyFill="1" applyAlignment="1">
      <alignment horizontal="center" wrapText="1"/>
    </xf>
    <xf numFmtId="4" fontId="11" fillId="9" borderId="0" xfId="8" applyNumberFormat="1" applyFill="1" applyAlignment="1">
      <alignment horizontal="center" vertical="center"/>
    </xf>
    <xf numFmtId="3" fontId="11" fillId="9" borderId="0" xfId="8" applyNumberFormat="1" applyFill="1" applyAlignment="1">
      <alignment vertical="center"/>
    </xf>
    <xf numFmtId="3" fontId="11" fillId="9" borderId="0" xfId="8" applyNumberFormat="1" applyFill="1" applyAlignment="1">
      <alignment horizontal="center" vertical="center"/>
    </xf>
    <xf numFmtId="0" fontId="11" fillId="9" borderId="0" xfId="8" applyFill="1" applyAlignment="1">
      <alignment vertical="center"/>
    </xf>
    <xf numFmtId="0" fontId="16" fillId="9" borderId="0" xfId="8" applyFont="1" applyFill="1" applyAlignment="1">
      <alignment vertical="center"/>
    </xf>
    <xf numFmtId="2" fontId="16" fillId="9" borderId="0" xfId="8" applyNumberFormat="1" applyFont="1" applyFill="1" applyAlignment="1">
      <alignment vertical="center"/>
    </xf>
    <xf numFmtId="3" fontId="16" fillId="9" borderId="0" xfId="8" applyNumberFormat="1" applyFont="1" applyFill="1" applyAlignment="1">
      <alignment vertical="center"/>
    </xf>
    <xf numFmtId="4" fontId="43" fillId="9" borderId="0" xfId="8" applyNumberFormat="1" applyFont="1" applyFill="1" applyAlignment="1">
      <alignment horizontal="center" vertical="center"/>
    </xf>
    <xf numFmtId="1" fontId="13" fillId="0" borderId="1" xfId="8" applyNumberFormat="1" applyFont="1" applyFill="1" applyBorder="1" applyAlignment="1">
      <alignment horizontal="center" vertical="center" wrapText="1"/>
    </xf>
    <xf numFmtId="0" fontId="11" fillId="9" borderId="0" xfId="8" applyFont="1" applyFill="1" applyAlignment="1">
      <alignment vertical="center"/>
    </xf>
    <xf numFmtId="4" fontId="11" fillId="9" borderId="0" xfId="8" applyNumberFormat="1" applyFont="1" applyFill="1" applyAlignment="1">
      <alignment horizontal="center" vertical="center"/>
    </xf>
    <xf numFmtId="0" fontId="11" fillId="9" borderId="0" xfId="8" applyFont="1" applyFill="1" applyAlignment="1">
      <alignment horizontal="right" vertical="center"/>
    </xf>
    <xf numFmtId="3" fontId="11" fillId="9" borderId="0" xfId="8" applyNumberFormat="1" applyFont="1" applyFill="1" applyAlignment="1">
      <alignment vertical="center"/>
    </xf>
    <xf numFmtId="0" fontId="11" fillId="9" borderId="0" xfId="8" applyFill="1" applyAlignment="1"/>
    <xf numFmtId="172" fontId="11" fillId="9" borderId="0" xfId="8" applyNumberFormat="1" applyFill="1" applyAlignment="1">
      <alignment horizontal="center" vertical="center"/>
    </xf>
    <xf numFmtId="0" fontId="1" fillId="9" borderId="0" xfId="8" applyFont="1" applyFill="1" applyAlignment="1">
      <alignment vertical="center"/>
    </xf>
    <xf numFmtId="0" fontId="14" fillId="0" borderId="1" xfId="0" applyFont="1" applyFill="1" applyBorder="1" applyAlignment="1">
      <alignment horizontal="left"/>
    </xf>
    <xf numFmtId="0" fontId="13" fillId="0" borderId="41" xfId="8" applyFont="1" applyFill="1" applyBorder="1" applyAlignment="1">
      <alignment horizontal="center" vertical="center" wrapText="1"/>
    </xf>
    <xf numFmtId="3" fontId="13" fillId="0" borderId="0" xfId="0" applyNumberFormat="1" applyFont="1" applyBorder="1" applyAlignment="1">
      <alignment horizontal="center" vertical="center" wrapText="1"/>
    </xf>
    <xf numFmtId="0" fontId="40" fillId="9" borderId="0" xfId="0" applyFont="1" applyFill="1" applyAlignment="1">
      <alignment horizontal="center"/>
    </xf>
    <xf numFmtId="0" fontId="13" fillId="0" borderId="13" xfId="0" applyNumberFormat="1" applyFont="1" applyFill="1" applyBorder="1" applyAlignment="1" applyProtection="1">
      <alignment horizontal="left"/>
    </xf>
    <xf numFmtId="2" fontId="29" fillId="0" borderId="33" xfId="8" applyNumberFormat="1" applyFont="1" applyFill="1" applyBorder="1" applyAlignment="1">
      <alignment horizontal="center"/>
    </xf>
    <xf numFmtId="170" fontId="4" fillId="0" borderId="0" xfId="0" applyNumberFormat="1" applyFont="1" applyFill="1" applyAlignment="1"/>
    <xf numFmtId="170" fontId="13" fillId="0" borderId="0" xfId="0" applyNumberFormat="1" applyFont="1" applyFill="1" applyBorder="1" applyAlignment="1">
      <alignment horizontal="center" vertical="center" wrapText="1"/>
    </xf>
    <xf numFmtId="170" fontId="34" fillId="0" borderId="0" xfId="8" applyNumberFormat="1" applyFont="1" applyFill="1" applyBorder="1" applyAlignment="1">
      <alignment horizontal="center" vertical="center"/>
    </xf>
    <xf numFmtId="1" fontId="4" fillId="0" borderId="0" xfId="0" applyNumberFormat="1" applyFont="1" applyFill="1" applyAlignment="1"/>
    <xf numFmtId="1" fontId="13" fillId="0" borderId="0" xfId="0" applyNumberFormat="1" applyFont="1" applyFill="1" applyBorder="1" applyAlignment="1">
      <alignment horizontal="center" vertical="center" wrapText="1"/>
    </xf>
    <xf numFmtId="1" fontId="30" fillId="0" borderId="0" xfId="8" applyNumberFormat="1" applyFont="1" applyFill="1" applyBorder="1" applyAlignment="1">
      <alignment horizontal="center"/>
    </xf>
    <xf numFmtId="1" fontId="13" fillId="0" borderId="0" xfId="0" applyNumberFormat="1" applyFont="1" applyFill="1" applyBorder="1" applyAlignment="1">
      <alignment horizontal="center" vertical="center"/>
    </xf>
    <xf numFmtId="1" fontId="34" fillId="0" borderId="0" xfId="8" applyNumberFormat="1" applyFont="1" applyFill="1" applyBorder="1" applyAlignment="1">
      <alignment horizontal="center" vertical="center"/>
    </xf>
    <xf numFmtId="1" fontId="11" fillId="0" borderId="0" xfId="8" applyNumberFormat="1" applyFill="1" applyAlignment="1">
      <alignment horizontal="center" vertical="center"/>
    </xf>
    <xf numFmtId="1" fontId="27" fillId="0" borderId="0" xfId="8" applyNumberFormat="1" applyFont="1" applyFill="1" applyBorder="1" applyAlignment="1">
      <alignment horizontal="center" vertical="center" wrapText="1"/>
    </xf>
    <xf numFmtId="1" fontId="34" fillId="0" borderId="0" xfId="8" applyNumberFormat="1" applyFont="1" applyFill="1" applyBorder="1" applyAlignment="1">
      <alignment horizontal="center" vertical="center" wrapText="1"/>
    </xf>
    <xf numFmtId="170" fontId="13" fillId="0" borderId="0" xfId="0" applyNumberFormat="1" applyFont="1" applyFill="1" applyAlignment="1">
      <alignment horizontal="center" vertical="center" wrapText="1"/>
    </xf>
    <xf numFmtId="170" fontId="15"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170" fontId="12" fillId="0" borderId="0" xfId="8" applyNumberFormat="1" applyFont="1" applyFill="1" applyBorder="1" applyAlignment="1">
      <alignment horizontal="center" vertical="center"/>
    </xf>
    <xf numFmtId="4" fontId="15" fillId="9" borderId="0" xfId="8" applyNumberFormat="1" applyFont="1" applyFill="1" applyBorder="1" applyAlignment="1">
      <alignment horizontal="center" vertical="center"/>
    </xf>
    <xf numFmtId="1" fontId="13" fillId="9" borderId="0" xfId="0" applyNumberFormat="1" applyFont="1" applyFill="1" applyBorder="1" applyAlignment="1">
      <alignment horizontal="center" vertical="center" wrapText="1"/>
    </xf>
    <xf numFmtId="4" fontId="12" fillId="9" borderId="0" xfId="8" applyNumberFormat="1" applyFont="1" applyFill="1" applyBorder="1" applyAlignment="1">
      <alignment horizontal="center" vertical="center"/>
    </xf>
    <xf numFmtId="167" fontId="13" fillId="0" borderId="59" xfId="0" applyNumberFormat="1" applyFont="1" applyFill="1" applyBorder="1" applyAlignment="1">
      <alignment horizontal="center" vertical="center"/>
    </xf>
    <xf numFmtId="167" fontId="13" fillId="0" borderId="15" xfId="0" applyNumberFormat="1" applyFont="1" applyFill="1" applyBorder="1" applyAlignment="1">
      <alignment horizontal="center" vertical="center"/>
    </xf>
    <xf numFmtId="1" fontId="13" fillId="9" borderId="0" xfId="0" applyNumberFormat="1" applyFont="1" applyFill="1" applyBorder="1" applyAlignment="1">
      <alignment horizontal="center" vertical="center"/>
    </xf>
    <xf numFmtId="3" fontId="13" fillId="9" borderId="0" xfId="0" applyNumberFormat="1" applyFont="1" applyFill="1" applyBorder="1" applyAlignment="1">
      <alignment horizontal="center" vertical="center" wrapText="1"/>
    </xf>
    <xf numFmtId="170" fontId="40" fillId="9" borderId="0" xfId="0" applyNumberFormat="1" applyFont="1" applyFill="1" applyAlignment="1">
      <alignment horizontal="center"/>
    </xf>
    <xf numFmtId="167" fontId="13" fillId="0" borderId="8" xfId="0" applyNumberFormat="1" applyFont="1" applyFill="1" applyBorder="1" applyAlignment="1">
      <alignment horizontal="center" vertical="center"/>
    </xf>
    <xf numFmtId="2" fontId="13" fillId="0" borderId="8" xfId="0" applyNumberFormat="1" applyFont="1" applyFill="1" applyBorder="1" applyAlignment="1">
      <alignment horizontal="center" vertical="center"/>
    </xf>
    <xf numFmtId="1" fontId="13" fillId="0" borderId="8" xfId="0" applyNumberFormat="1" applyFont="1" applyFill="1" applyBorder="1" applyAlignment="1">
      <alignment horizontal="center" vertical="center"/>
    </xf>
    <xf numFmtId="0" fontId="13" fillId="0" borderId="8" xfId="0" applyNumberFormat="1" applyFont="1" applyFill="1" applyBorder="1" applyAlignment="1">
      <alignment horizontal="center" vertical="center"/>
    </xf>
    <xf numFmtId="167" fontId="13" fillId="0" borderId="3" xfId="0" applyNumberFormat="1" applyFont="1" applyFill="1" applyBorder="1" applyAlignment="1">
      <alignment horizontal="center"/>
    </xf>
    <xf numFmtId="2" fontId="13" fillId="0" borderId="3" xfId="0" applyNumberFormat="1" applyFont="1" applyFill="1" applyBorder="1" applyAlignment="1">
      <alignment horizontal="center"/>
    </xf>
    <xf numFmtId="167" fontId="13" fillId="0" borderId="1" xfId="0" applyNumberFormat="1" applyFont="1" applyFill="1" applyBorder="1" applyAlignment="1">
      <alignment horizontal="center"/>
    </xf>
    <xf numFmtId="2" fontId="13" fillId="0" borderId="1" xfId="0" applyNumberFormat="1" applyFont="1" applyFill="1" applyBorder="1" applyAlignment="1">
      <alignment horizontal="center"/>
    </xf>
    <xf numFmtId="167" fontId="13" fillId="0" borderId="5" xfId="0" applyNumberFormat="1" applyFont="1" applyFill="1" applyBorder="1" applyAlignment="1">
      <alignment horizontal="center" vertical="center"/>
    </xf>
    <xf numFmtId="1" fontId="13" fillId="0" borderId="3" xfId="0" applyNumberFormat="1" applyFont="1" applyFill="1" applyBorder="1" applyAlignment="1">
      <alignment horizontal="center" vertical="center"/>
    </xf>
    <xf numFmtId="0" fontId="13" fillId="0" borderId="12" xfId="0" applyNumberFormat="1" applyFont="1" applyFill="1" applyBorder="1" applyAlignment="1">
      <alignment horizontal="center" vertical="center"/>
    </xf>
    <xf numFmtId="1" fontId="13" fillId="0" borderId="5" xfId="0" applyNumberFormat="1" applyFont="1" applyFill="1" applyBorder="1" applyAlignment="1">
      <alignment horizontal="center" vertical="center"/>
    </xf>
    <xf numFmtId="0" fontId="13" fillId="0" borderId="5" xfId="0" applyNumberFormat="1" applyFont="1" applyFill="1" applyBorder="1" applyAlignment="1">
      <alignment horizontal="center" vertical="center"/>
    </xf>
    <xf numFmtId="0" fontId="13" fillId="0" borderId="3" xfId="0" applyFont="1" applyFill="1" applyBorder="1" applyAlignment="1">
      <alignment horizontal="center" vertical="center"/>
    </xf>
    <xf numFmtId="167" fontId="13" fillId="0" borderId="3" xfId="0"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3" xfId="0" applyNumberFormat="1" applyFont="1" applyFill="1" applyBorder="1" applyAlignment="1">
      <alignment horizontal="center" vertical="center"/>
    </xf>
    <xf numFmtId="2" fontId="65" fillId="7" borderId="34" xfId="0" applyNumberFormat="1" applyFont="1" applyFill="1" applyBorder="1" applyAlignment="1">
      <alignment horizontal="center" vertical="center"/>
    </xf>
    <xf numFmtId="170" fontId="1" fillId="0" borderId="0" xfId="8" applyNumberFormat="1" applyFont="1" applyFill="1" applyAlignment="1">
      <alignment vertical="center"/>
    </xf>
    <xf numFmtId="0" fontId="13" fillId="0" borderId="12" xfId="0" applyFont="1" applyFill="1" applyBorder="1" applyAlignment="1">
      <alignment horizontal="center" vertical="center"/>
    </xf>
    <xf numFmtId="167" fontId="13" fillId="0" borderId="12" xfId="0" quotePrefix="1" applyNumberFormat="1" applyFont="1" applyFill="1" applyBorder="1" applyAlignment="1">
      <alignment horizontal="center" vertical="center"/>
    </xf>
    <xf numFmtId="167" fontId="13" fillId="0" borderId="8" xfId="0" quotePrefix="1" applyNumberFormat="1" applyFont="1" applyFill="1" applyBorder="1" applyAlignment="1">
      <alignment horizontal="center" vertical="center"/>
    </xf>
    <xf numFmtId="167" fontId="13" fillId="0" borderId="1" xfId="0" quotePrefix="1" applyNumberFormat="1" applyFont="1" applyFill="1" applyBorder="1" applyAlignment="1">
      <alignment horizontal="center" vertical="center"/>
    </xf>
    <xf numFmtId="167" fontId="13" fillId="0" borderId="1" xfId="0"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xf>
    <xf numFmtId="167" fontId="13" fillId="0" borderId="3" xfId="0" quotePrefix="1"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0" fontId="27" fillId="6" borderId="18" xfId="8" applyFont="1" applyFill="1" applyBorder="1" applyAlignment="1">
      <alignment vertical="center" wrapText="1"/>
    </xf>
    <xf numFmtId="3" fontId="12" fillId="0" borderId="20"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3" fontId="12" fillId="0" borderId="31" xfId="8" applyNumberFormat="1" applyFont="1" applyFill="1" applyBorder="1" applyAlignment="1">
      <alignment horizontal="center" vertical="center"/>
    </xf>
    <xf numFmtId="2" fontId="13" fillId="0" borderId="8" xfId="9" applyNumberFormat="1" applyFont="1" applyFill="1" applyBorder="1" applyAlignment="1">
      <alignment horizontal="center" vertical="center"/>
    </xf>
    <xf numFmtId="167" fontId="13" fillId="0" borderId="6" xfId="0" applyNumberFormat="1" applyFont="1" applyFill="1" applyBorder="1" applyAlignment="1">
      <alignment horizontal="center" vertical="center"/>
    </xf>
    <xf numFmtId="3" fontId="12" fillId="0" borderId="22" xfId="8" applyNumberFormat="1" applyFont="1" applyFill="1" applyBorder="1" applyAlignment="1">
      <alignment horizontal="center" vertical="center"/>
    </xf>
    <xf numFmtId="170" fontId="13" fillId="0" borderId="1" xfId="9" applyNumberFormat="1" applyFont="1" applyFill="1" applyBorder="1" applyAlignment="1">
      <alignment horizontal="center" vertical="center"/>
    </xf>
    <xf numFmtId="3" fontId="13" fillId="0" borderId="1" xfId="0" quotePrefix="1" applyNumberFormat="1" applyFont="1" applyFill="1" applyBorder="1" applyAlignment="1">
      <alignment horizontal="center" vertical="center"/>
    </xf>
    <xf numFmtId="170" fontId="13" fillId="0" borderId="8" xfId="9" applyNumberFormat="1" applyFont="1" applyFill="1" applyBorder="1" applyAlignment="1">
      <alignment horizontal="center" vertical="center"/>
    </xf>
    <xf numFmtId="167" fontId="13" fillId="0" borderId="3" xfId="0" applyNumberFormat="1" applyFont="1" applyFill="1" applyBorder="1" applyAlignment="1">
      <alignment horizontal="center" vertical="center" wrapText="1"/>
    </xf>
    <xf numFmtId="2" fontId="13" fillId="0" borderId="16" xfId="0" applyNumberFormat="1" applyFont="1" applyFill="1" applyBorder="1" applyAlignment="1"/>
    <xf numFmtId="0" fontId="13" fillId="0" borderId="16" xfId="0" applyFont="1" applyFill="1" applyBorder="1" applyAlignment="1"/>
    <xf numFmtId="170" fontId="13" fillId="0" borderId="16" xfId="0" applyNumberFormat="1" applyFont="1" applyFill="1" applyBorder="1" applyAlignment="1"/>
    <xf numFmtId="0" fontId="13" fillId="0" borderId="45" xfId="0" applyFont="1" applyFill="1" applyBorder="1" applyAlignment="1"/>
    <xf numFmtId="2" fontId="66" fillId="0" borderId="0" xfId="0" applyNumberFormat="1" applyFont="1" applyAlignment="1"/>
    <xf numFmtId="2" fontId="66" fillId="0" borderId="0" xfId="0" applyNumberFormat="1" applyFont="1" applyAlignment="1">
      <alignment horizontal="center"/>
    </xf>
    <xf numFmtId="1" fontId="13" fillId="0" borderId="8" xfId="0" applyNumberFormat="1" applyFont="1" applyFill="1" applyBorder="1" applyAlignment="1">
      <alignment horizontal="center"/>
    </xf>
    <xf numFmtId="2" fontId="13" fillId="0" borderId="12" xfId="0" applyNumberFormat="1" applyFont="1" applyFill="1" applyBorder="1" applyAlignment="1">
      <alignment horizontal="center"/>
    </xf>
    <xf numFmtId="1" fontId="13" fillId="0" borderId="12" xfId="0" applyNumberFormat="1" applyFont="1" applyFill="1" applyBorder="1" applyAlignment="1">
      <alignment horizontal="center"/>
    </xf>
    <xf numFmtId="2" fontId="13" fillId="0" borderId="12" xfId="0" quotePrefix="1" applyNumberFormat="1" applyFont="1" applyFill="1" applyBorder="1" applyAlignment="1">
      <alignment horizontal="center" vertical="center"/>
    </xf>
    <xf numFmtId="0" fontId="13" fillId="0" borderId="4" xfId="11" applyNumberFormat="1" applyFont="1" applyFill="1" applyBorder="1" applyAlignment="1">
      <alignment horizontal="left" vertical="center" wrapText="1"/>
    </xf>
    <xf numFmtId="2" fontId="13" fillId="0" borderId="5" xfId="0" applyNumberFormat="1" applyFont="1" applyFill="1" applyBorder="1" applyAlignment="1">
      <alignment horizontal="center"/>
    </xf>
    <xf numFmtId="0" fontId="13" fillId="0" borderId="5" xfId="0" applyFont="1" applyFill="1" applyBorder="1" applyAlignment="1">
      <alignment horizontal="center"/>
    </xf>
    <xf numFmtId="2" fontId="13" fillId="0" borderId="48" xfId="0" applyNumberFormat="1" applyFont="1" applyFill="1" applyBorder="1" applyAlignment="1">
      <alignment horizontal="center" vertical="center"/>
    </xf>
    <xf numFmtId="0" fontId="13" fillId="0" borderId="7" xfId="0" applyFont="1" applyFill="1" applyBorder="1" applyAlignment="1">
      <alignment horizontal="left"/>
    </xf>
    <xf numFmtId="0" fontId="13" fillId="0" borderId="16" xfId="0" applyFont="1" applyFill="1" applyBorder="1" applyAlignment="1">
      <alignment horizontal="left"/>
    </xf>
    <xf numFmtId="2" fontId="13" fillId="0" borderId="15" xfId="0" applyNumberFormat="1" applyFont="1" applyFill="1" applyBorder="1" applyAlignment="1">
      <alignment horizontal="center" vertical="center"/>
    </xf>
    <xf numFmtId="2" fontId="13" fillId="0" borderId="63" xfId="0" applyNumberFormat="1" applyFont="1" applyFill="1" applyBorder="1" applyAlignment="1">
      <alignment horizontal="center" vertical="center"/>
    </xf>
    <xf numFmtId="3" fontId="13" fillId="0" borderId="3" xfId="0" applyNumberFormat="1" applyFont="1" applyFill="1" applyBorder="1" applyAlignment="1">
      <alignment horizontal="center"/>
    </xf>
    <xf numFmtId="1" fontId="13" fillId="0" borderId="3" xfId="0" applyNumberFormat="1" applyFont="1" applyFill="1" applyBorder="1" applyAlignment="1">
      <alignment horizontal="center"/>
    </xf>
    <xf numFmtId="2" fontId="13" fillId="0" borderId="48" xfId="0" quotePrefix="1" applyNumberFormat="1" applyFont="1" applyFill="1" applyBorder="1" applyAlignment="1">
      <alignment horizontal="center"/>
    </xf>
    <xf numFmtId="3" fontId="13" fillId="0" borderId="5" xfId="0" applyNumberFormat="1" applyFont="1" applyFill="1" applyBorder="1" applyAlignment="1">
      <alignment horizontal="center"/>
    </xf>
    <xf numFmtId="0" fontId="13" fillId="0" borderId="12" xfId="8" applyFont="1" applyFill="1" applyBorder="1" applyAlignment="1">
      <alignment horizontal="center" vertical="center" wrapText="1"/>
    </xf>
    <xf numFmtId="1" fontId="13" fillId="0" borderId="1" xfId="0" applyNumberFormat="1" applyFont="1" applyFill="1" applyBorder="1" applyAlignment="1" applyProtection="1">
      <alignment horizontal="center" vertical="center"/>
    </xf>
    <xf numFmtId="1" fontId="13" fillId="0" borderId="5" xfId="0" applyNumberFormat="1" applyFont="1" applyFill="1" applyBorder="1" applyAlignment="1" applyProtection="1">
      <alignment horizontal="center" vertical="center"/>
    </xf>
    <xf numFmtId="167" fontId="14" fillId="0" borderId="12" xfId="8" applyNumberFormat="1" applyFont="1" applyFill="1" applyBorder="1" applyAlignment="1">
      <alignment horizontal="center" vertical="center" wrapText="1"/>
    </xf>
    <xf numFmtId="1" fontId="14" fillId="0" borderId="12" xfId="8" applyNumberFormat="1" applyFont="1" applyFill="1" applyBorder="1" applyAlignment="1">
      <alignment horizontal="center" vertical="center" wrapText="1"/>
    </xf>
    <xf numFmtId="0" fontId="13" fillId="0" borderId="8" xfId="8" applyFont="1" applyFill="1" applyBorder="1" applyAlignment="1">
      <alignment horizontal="center" vertical="center" wrapText="1"/>
    </xf>
    <xf numFmtId="2" fontId="14" fillId="0" borderId="12" xfId="8" applyNumberFormat="1" applyFont="1" applyFill="1" applyBorder="1" applyAlignment="1">
      <alignment horizontal="center" vertical="center" wrapText="1"/>
    </xf>
    <xf numFmtId="0" fontId="12" fillId="0" borderId="12" xfId="8" applyFont="1" applyFill="1" applyBorder="1" applyAlignment="1">
      <alignment horizontal="center" vertical="center"/>
    </xf>
    <xf numFmtId="2" fontId="14" fillId="0" borderId="1" xfId="8" applyNumberFormat="1" applyFont="1" applyFill="1" applyBorder="1" applyAlignment="1">
      <alignment horizontal="center" vertical="center" wrapText="1"/>
    </xf>
    <xf numFmtId="0" fontId="12" fillId="0" borderId="1" xfId="8" applyFont="1" applyFill="1" applyBorder="1" applyAlignment="1">
      <alignment horizontal="center" vertical="center"/>
    </xf>
    <xf numFmtId="167" fontId="14" fillId="0" borderId="5" xfId="8" applyNumberFormat="1" applyFont="1" applyFill="1" applyBorder="1" applyAlignment="1">
      <alignment horizontal="center" vertical="center" wrapText="1"/>
    </xf>
    <xf numFmtId="2" fontId="14" fillId="0" borderId="5" xfId="8" applyNumberFormat="1" applyFont="1" applyFill="1" applyBorder="1" applyAlignment="1">
      <alignment horizontal="center" vertical="center" wrapText="1"/>
    </xf>
    <xf numFmtId="1" fontId="14" fillId="0" borderId="5" xfId="8" applyNumberFormat="1" applyFont="1" applyFill="1" applyBorder="1" applyAlignment="1">
      <alignment horizontal="center" vertical="center" wrapText="1"/>
    </xf>
    <xf numFmtId="0" fontId="12" fillId="0" borderId="5" xfId="8" applyFont="1" applyFill="1" applyBorder="1" applyAlignment="1">
      <alignment horizontal="center" vertical="center"/>
    </xf>
    <xf numFmtId="2" fontId="14" fillId="0" borderId="3" xfId="8" applyNumberFormat="1" applyFont="1" applyFill="1" applyBorder="1" applyAlignment="1">
      <alignment horizontal="center" vertical="center" wrapText="1"/>
    </xf>
    <xf numFmtId="0" fontId="12" fillId="0" borderId="3" xfId="8" applyFont="1" applyFill="1" applyBorder="1" applyAlignment="1">
      <alignment horizontal="center" vertical="center"/>
    </xf>
    <xf numFmtId="3" fontId="65" fillId="0" borderId="48" xfId="8" applyNumberFormat="1" applyFont="1" applyFill="1" applyBorder="1" applyAlignment="1">
      <alignment horizontal="center" vertical="center"/>
    </xf>
    <xf numFmtId="3" fontId="65" fillId="0" borderId="15" xfId="8" applyNumberFormat="1" applyFont="1" applyBorder="1" applyAlignment="1">
      <alignment horizontal="center" vertical="center"/>
    </xf>
    <xf numFmtId="3" fontId="65" fillId="0" borderId="59" xfId="8" applyNumberFormat="1" applyFont="1" applyFill="1" applyBorder="1" applyAlignment="1">
      <alignment horizontal="center" vertical="center"/>
    </xf>
    <xf numFmtId="0" fontId="13" fillId="7" borderId="5" xfId="8" applyFont="1" applyFill="1" applyBorder="1" applyAlignment="1">
      <alignment horizontal="center" vertical="center" wrapText="1"/>
    </xf>
    <xf numFmtId="0" fontId="13" fillId="0" borderId="44" xfId="8" applyFont="1" applyFill="1" applyBorder="1" applyAlignment="1">
      <alignment horizontal="center" vertical="center" wrapText="1"/>
    </xf>
    <xf numFmtId="0" fontId="13" fillId="0" borderId="3" xfId="0" applyFont="1" applyFill="1" applyBorder="1" applyAlignment="1">
      <alignment horizontal="center" wrapText="1"/>
    </xf>
    <xf numFmtId="167" fontId="13" fillId="0" borderId="40" xfId="0" applyNumberFormat="1" applyFont="1" applyFill="1" applyBorder="1" applyAlignment="1">
      <alignment horizontal="center" vertical="center"/>
    </xf>
    <xf numFmtId="167" fontId="13" fillId="0" borderId="42" xfId="0" applyNumberFormat="1" applyFont="1" applyFill="1" applyBorder="1" applyAlignment="1">
      <alignment horizontal="center" vertical="center"/>
    </xf>
    <xf numFmtId="167" fontId="13" fillId="0" borderId="38" xfId="0" applyNumberFormat="1" applyFont="1" applyFill="1" applyBorder="1" applyAlignment="1">
      <alignment horizontal="center" vertical="center"/>
    </xf>
    <xf numFmtId="167" fontId="13" fillId="0" borderId="41" xfId="0" applyNumberFormat="1" applyFont="1" applyFill="1" applyBorder="1" applyAlignment="1">
      <alignment horizontal="center" vertical="center"/>
    </xf>
    <xf numFmtId="167" fontId="13" fillId="0" borderId="5" xfId="0" applyNumberFormat="1" applyFont="1" applyFill="1" applyBorder="1" applyAlignment="1">
      <alignment horizontal="center" vertical="center" wrapText="1"/>
    </xf>
    <xf numFmtId="0" fontId="13" fillId="0" borderId="3" xfId="0" applyNumberFormat="1" applyFont="1" applyFill="1" applyBorder="1" applyAlignment="1">
      <alignment horizontal="center"/>
    </xf>
    <xf numFmtId="0" fontId="13" fillId="0" borderId="3" xfId="0" applyFont="1" applyFill="1" applyBorder="1" applyAlignment="1">
      <alignment horizontal="center"/>
    </xf>
    <xf numFmtId="0" fontId="13" fillId="0" borderId="1" xfId="0" quotePrefix="1" applyFont="1" applyFill="1" applyBorder="1" applyAlignment="1">
      <alignment horizontal="center" vertical="center"/>
    </xf>
    <xf numFmtId="0" fontId="13" fillId="0" borderId="1" xfId="0" quotePrefix="1" applyFont="1" applyFill="1" applyBorder="1" applyAlignment="1">
      <alignment horizontal="center" vertical="center" wrapText="1"/>
    </xf>
    <xf numFmtId="1" fontId="13" fillId="0" borderId="1" xfId="0" quotePrefix="1" applyNumberFormat="1" applyFont="1" applyFill="1" applyBorder="1" applyAlignment="1">
      <alignment horizontal="center" vertical="center" wrapText="1"/>
    </xf>
    <xf numFmtId="0" fontId="13" fillId="0" borderId="12" xfId="0" applyNumberFormat="1" applyFont="1" applyFill="1" applyBorder="1" applyAlignment="1">
      <alignment horizontal="center"/>
    </xf>
    <xf numFmtId="167" fontId="13" fillId="0" borderId="1" xfId="0" quotePrefix="1"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67" fontId="13" fillId="0" borderId="12" xfId="8" applyNumberFormat="1" applyFont="1" applyFill="1" applyBorder="1" applyAlignment="1">
      <alignment horizontal="center" vertical="center" wrapText="1"/>
    </xf>
    <xf numFmtId="170" fontId="13" fillId="0" borderId="12" xfId="8" applyNumberFormat="1" applyFont="1" applyFill="1" applyBorder="1" applyAlignment="1">
      <alignment horizontal="center" vertical="center" wrapText="1"/>
    </xf>
    <xf numFmtId="1" fontId="13" fillId="0" borderId="12" xfId="8" applyNumberFormat="1" applyFont="1" applyFill="1" applyBorder="1" applyAlignment="1">
      <alignment horizontal="center" vertical="center" wrapText="1"/>
    </xf>
    <xf numFmtId="49" fontId="13" fillId="0" borderId="12" xfId="8" applyNumberFormat="1" applyFont="1" applyFill="1" applyBorder="1" applyAlignment="1">
      <alignment horizontal="center" vertical="center" wrapText="1"/>
    </xf>
    <xf numFmtId="2" fontId="13" fillId="0" borderId="12" xfId="8" applyNumberFormat="1" applyFont="1" applyFill="1" applyBorder="1" applyAlignment="1">
      <alignment horizontal="center" vertical="center" wrapText="1"/>
    </xf>
    <xf numFmtId="170"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170" fontId="13" fillId="0" borderId="5" xfId="8" applyNumberFormat="1" applyFont="1" applyFill="1" applyBorder="1" applyAlignment="1">
      <alignment horizontal="center" vertical="center" wrapText="1"/>
    </xf>
    <xf numFmtId="1" fontId="13" fillId="0" borderId="5" xfId="8" applyNumberFormat="1" applyFont="1" applyFill="1" applyBorder="1" applyAlignment="1">
      <alignment horizontal="center" vertical="center" wrapText="1"/>
    </xf>
    <xf numFmtId="2" fontId="13" fillId="0" borderId="5" xfId="8" applyNumberFormat="1" applyFont="1" applyFill="1" applyBorder="1" applyAlignment="1">
      <alignment horizontal="center" vertical="center" wrapText="1"/>
    </xf>
    <xf numFmtId="170" fontId="13" fillId="0" borderId="3" xfId="8" applyNumberFormat="1" applyFont="1" applyFill="1" applyBorder="1" applyAlignment="1">
      <alignment horizontal="center" vertical="center" wrapText="1"/>
    </xf>
    <xf numFmtId="1" fontId="13" fillId="0" borderId="3" xfId="8" applyNumberFormat="1" applyFont="1" applyFill="1" applyBorder="1" applyAlignment="1">
      <alignment horizontal="center" vertical="center" wrapText="1"/>
    </xf>
    <xf numFmtId="49" fontId="13" fillId="0" borderId="65" xfId="8" applyNumberFormat="1" applyFont="1" applyFill="1" applyBorder="1" applyAlignment="1">
      <alignment horizontal="center" vertical="center" wrapText="1"/>
    </xf>
    <xf numFmtId="0" fontId="32" fillId="6" borderId="19" xfId="8" applyFont="1" applyFill="1" applyBorder="1" applyAlignment="1">
      <alignment vertical="center"/>
    </xf>
    <xf numFmtId="49" fontId="13" fillId="0" borderId="3" xfId="8" applyNumberFormat="1" applyFont="1" applyFill="1" applyBorder="1" applyAlignment="1">
      <alignment horizontal="center" vertical="center"/>
    </xf>
    <xf numFmtId="0" fontId="27" fillId="6" borderId="51" xfId="8" applyFont="1" applyFill="1" applyBorder="1" applyAlignment="1">
      <alignment horizontal="center" vertical="center" wrapText="1"/>
    </xf>
    <xf numFmtId="0" fontId="34" fillId="8" borderId="51" xfId="8" applyFont="1" applyFill="1" applyBorder="1" applyAlignment="1">
      <alignment horizontal="center" vertical="center"/>
    </xf>
    <xf numFmtId="0" fontId="34" fillId="4" borderId="20" xfId="8" applyFont="1" applyFill="1" applyBorder="1" applyAlignment="1">
      <alignment horizontal="center" vertical="center"/>
    </xf>
    <xf numFmtId="0" fontId="27" fillId="6" borderId="51" xfId="8" applyFont="1" applyFill="1" applyBorder="1" applyAlignment="1">
      <alignment vertical="center" wrapText="1"/>
    </xf>
    <xf numFmtId="3" fontId="50" fillId="0" borderId="31" xfId="0" applyNumberFormat="1" applyFont="1" applyFill="1" applyBorder="1" applyAlignment="1">
      <alignment horizontal="center" vertical="center" wrapText="1"/>
    </xf>
    <xf numFmtId="4" fontId="12" fillId="0" borderId="72" xfId="8" applyNumberFormat="1" applyFont="1" applyFill="1" applyBorder="1" applyAlignment="1">
      <alignment horizontal="center" vertical="center"/>
    </xf>
    <xf numFmtId="0" fontId="34" fillId="4" borderId="51" xfId="8" applyFont="1" applyFill="1" applyBorder="1" applyAlignment="1">
      <alignment horizontal="center" vertical="center"/>
    </xf>
    <xf numFmtId="0" fontId="27" fillId="6" borderId="51" xfId="8" applyFont="1" applyFill="1" applyBorder="1" applyAlignment="1">
      <alignment horizontal="center" wrapText="1"/>
    </xf>
    <xf numFmtId="3" fontId="50" fillId="0" borderId="22" xfId="0" applyNumberFormat="1" applyFont="1" applyFill="1" applyBorder="1" applyAlignment="1">
      <alignment horizontal="center" vertical="center"/>
    </xf>
    <xf numFmtId="3" fontId="50" fillId="0" borderId="21"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3" fontId="50" fillId="0" borderId="32" xfId="0" applyNumberFormat="1" applyFont="1" applyFill="1" applyBorder="1" applyAlignment="1">
      <alignment horizontal="center" vertical="center"/>
    </xf>
    <xf numFmtId="3" fontId="12" fillId="0" borderId="32" xfId="8" applyNumberFormat="1" applyFont="1" applyFill="1" applyBorder="1" applyAlignment="1">
      <alignment horizontal="center" vertical="center"/>
    </xf>
    <xf numFmtId="4" fontId="67" fillId="10" borderId="0" xfId="8" applyNumberFormat="1" applyFont="1" applyFill="1" applyAlignment="1">
      <alignment horizontal="center" vertical="center"/>
    </xf>
    <xf numFmtId="0" fontId="27" fillId="6" borderId="51" xfId="8" applyFont="1" applyFill="1" applyBorder="1" applyAlignment="1">
      <alignment horizontal="center" vertical="center"/>
    </xf>
    <xf numFmtId="0" fontId="0" fillId="6" borderId="51" xfId="0" applyFill="1" applyBorder="1" applyAlignment="1">
      <alignment horizontal="center" vertical="center" wrapText="1"/>
    </xf>
    <xf numFmtId="0" fontId="59" fillId="6" borderId="51" xfId="8" applyFont="1" applyFill="1" applyBorder="1" applyAlignment="1">
      <alignment vertical="center"/>
    </xf>
    <xf numFmtId="167" fontId="13" fillId="0" borderId="3" xfId="8" applyNumberFormat="1" applyFont="1" applyFill="1" applyBorder="1" applyAlignment="1">
      <alignment horizontal="center" vertical="center" wrapText="1"/>
    </xf>
    <xf numFmtId="2" fontId="13" fillId="0" borderId="3" xfId="8" applyNumberFormat="1" applyFont="1" applyFill="1" applyBorder="1" applyAlignment="1">
      <alignment horizontal="center" vertical="center" wrapText="1"/>
    </xf>
    <xf numFmtId="4" fontId="12" fillId="0" borderId="8" xfId="8" applyNumberFormat="1" applyFont="1" applyFill="1" applyBorder="1" applyAlignment="1">
      <alignment horizontal="center" vertical="center"/>
    </xf>
    <xf numFmtId="4" fontId="12" fillId="0" borderId="5" xfId="8" applyNumberFormat="1" applyFont="1" applyFill="1" applyBorder="1" applyAlignment="1">
      <alignment horizontal="center" vertical="center"/>
    </xf>
    <xf numFmtId="165" fontId="13" fillId="0" borderId="1" xfId="5" applyFont="1" applyFill="1" applyBorder="1" applyAlignment="1">
      <alignment horizontal="center" vertical="center"/>
    </xf>
    <xf numFmtId="1" fontId="13" fillId="0" borderId="3" xfId="0" quotePrefix="1" applyNumberFormat="1" applyFont="1" applyFill="1" applyBorder="1" applyAlignment="1">
      <alignment horizontal="center" vertical="center"/>
    </xf>
    <xf numFmtId="165" fontId="13" fillId="0" borderId="3" xfId="5" applyFont="1" applyFill="1" applyBorder="1" applyAlignment="1">
      <alignment horizontal="center" vertical="center"/>
    </xf>
    <xf numFmtId="1" fontId="13" fillId="0" borderId="1" xfId="0" quotePrefix="1" applyNumberFormat="1" applyFont="1" applyFill="1" applyBorder="1" applyAlignment="1">
      <alignment horizontal="center" vertical="center"/>
    </xf>
    <xf numFmtId="1" fontId="13" fillId="0" borderId="5" xfId="0" quotePrefix="1" applyNumberFormat="1" applyFont="1" applyFill="1" applyBorder="1" applyAlignment="1">
      <alignment horizontal="center" vertical="center"/>
    </xf>
    <xf numFmtId="165" fontId="13" fillId="0" borderId="5" xfId="5" applyFont="1" applyFill="1" applyBorder="1" applyAlignment="1">
      <alignment horizontal="center" vertical="center"/>
    </xf>
    <xf numFmtId="4" fontId="68" fillId="10" borderId="0" xfId="8" applyNumberFormat="1" applyFont="1" applyFill="1" applyAlignment="1">
      <alignment vertical="center"/>
    </xf>
    <xf numFmtId="4" fontId="69" fillId="10" borderId="0" xfId="0" applyNumberFormat="1" applyFont="1" applyFill="1" applyAlignment="1">
      <alignment horizontal="center"/>
    </xf>
    <xf numFmtId="3" fontId="62" fillId="0" borderId="1" xfId="0" applyNumberFormat="1" applyFont="1" applyFill="1" applyBorder="1" applyAlignment="1">
      <alignment horizontal="center" vertical="center"/>
    </xf>
    <xf numFmtId="3" fontId="62" fillId="0" borderId="5" xfId="0" applyNumberFormat="1" applyFont="1" applyFill="1" applyBorder="1" applyAlignment="1">
      <alignment horizontal="center" vertical="center"/>
    </xf>
    <xf numFmtId="3" fontId="62" fillId="0" borderId="3" xfId="0" applyNumberFormat="1" applyFont="1" applyFill="1" applyBorder="1" applyAlignment="1">
      <alignment horizontal="center" vertical="center"/>
    </xf>
    <xf numFmtId="3" fontId="62" fillId="0" borderId="12" xfId="0" applyNumberFormat="1" applyFont="1" applyFill="1" applyBorder="1" applyAlignment="1">
      <alignment horizontal="center" vertical="center"/>
    </xf>
    <xf numFmtId="3" fontId="65" fillId="0" borderId="6" xfId="8" applyNumberFormat="1" applyFont="1" applyBorder="1" applyAlignment="1">
      <alignment horizontal="center" vertical="center"/>
    </xf>
    <xf numFmtId="3" fontId="65" fillId="0" borderId="3" xfId="8" applyNumberFormat="1" applyFont="1" applyFill="1" applyBorder="1" applyAlignment="1">
      <alignment horizontal="center" vertical="center"/>
    </xf>
    <xf numFmtId="3" fontId="65" fillId="0" borderId="1" xfId="8" applyNumberFormat="1" applyFont="1" applyFill="1" applyBorder="1" applyAlignment="1">
      <alignment horizontal="center" vertical="center"/>
    </xf>
    <xf numFmtId="3" fontId="65" fillId="0" borderId="59" xfId="8" applyNumberFormat="1" applyFont="1" applyBorder="1" applyAlignment="1">
      <alignment horizontal="center" vertical="center"/>
    </xf>
    <xf numFmtId="3" fontId="65" fillId="0" borderId="63" xfId="8" applyNumberFormat="1" applyFont="1" applyBorder="1" applyAlignment="1">
      <alignment horizontal="center" vertical="center"/>
    </xf>
    <xf numFmtId="3" fontId="65" fillId="0" borderId="48" xfId="8" applyNumberFormat="1" applyFont="1" applyBorder="1" applyAlignment="1">
      <alignment horizontal="center" vertical="center"/>
    </xf>
    <xf numFmtId="0" fontId="27" fillId="6" borderId="18" xfId="8" applyFont="1" applyFill="1" applyBorder="1" applyAlignment="1">
      <alignment horizontal="center" vertical="center"/>
    </xf>
    <xf numFmtId="3" fontId="65" fillId="0" borderId="6" xfId="8" applyNumberFormat="1" applyFont="1" applyFill="1" applyBorder="1" applyAlignment="1">
      <alignment horizontal="center" vertical="center"/>
    </xf>
    <xf numFmtId="170" fontId="30" fillId="0" borderId="0" xfId="8" applyNumberFormat="1" applyFont="1" applyFill="1" applyBorder="1" applyAlignment="1">
      <alignment horizontal="center" vertical="center"/>
    </xf>
    <xf numFmtId="4" fontId="12" fillId="3" borderId="69" xfId="8" applyNumberFormat="1" applyFont="1" applyFill="1" applyBorder="1" applyAlignment="1">
      <alignment horizontal="center" vertical="center"/>
    </xf>
    <xf numFmtId="2" fontId="13" fillId="2" borderId="12" xfId="0" applyNumberFormat="1" applyFont="1" applyFill="1" applyBorder="1" applyAlignment="1">
      <alignment horizontal="center" vertical="center"/>
    </xf>
    <xf numFmtId="2" fontId="13" fillId="2" borderId="1" xfId="0" applyNumberFormat="1" applyFont="1" applyFill="1" applyBorder="1" applyAlignment="1">
      <alignment horizontal="center" vertical="center"/>
    </xf>
    <xf numFmtId="2" fontId="13" fillId="2" borderId="8" xfId="0" applyNumberFormat="1" applyFont="1" applyFill="1" applyBorder="1" applyAlignment="1">
      <alignment horizontal="center" vertical="center"/>
    </xf>
    <xf numFmtId="2" fontId="13" fillId="0" borderId="1" xfId="0" quotePrefix="1" applyNumberFormat="1" applyFont="1" applyBorder="1" applyAlignment="1">
      <alignment horizontal="center" vertical="center"/>
    </xf>
    <xf numFmtId="0" fontId="60" fillId="6" borderId="71" xfId="8" applyFont="1" applyFill="1" applyBorder="1" applyAlignment="1">
      <alignment vertical="center"/>
    </xf>
    <xf numFmtId="0" fontId="27" fillId="6" borderId="67" xfId="8" applyFont="1" applyFill="1" applyBorder="1" applyAlignment="1"/>
    <xf numFmtId="0" fontId="50" fillId="6" borderId="67" xfId="8" applyFont="1" applyFill="1" applyBorder="1" applyAlignment="1">
      <alignment horizontal="center"/>
    </xf>
    <xf numFmtId="0" fontId="27" fillId="6" borderId="30" xfId="8" applyFont="1" applyFill="1" applyBorder="1" applyAlignment="1">
      <alignment horizontal="center" vertical="center"/>
    </xf>
    <xf numFmtId="1" fontId="13" fillId="0" borderId="11" xfId="0" applyNumberFormat="1" applyFont="1" applyFill="1" applyBorder="1" applyAlignment="1">
      <alignment horizontal="left" vertical="center"/>
    </xf>
    <xf numFmtId="3" fontId="50" fillId="0" borderId="11" xfId="0" applyNumberFormat="1" applyFont="1" applyBorder="1" applyAlignment="1">
      <alignment horizontal="center"/>
    </xf>
    <xf numFmtId="2" fontId="4" fillId="0" borderId="52" xfId="0" applyNumberFormat="1" applyFont="1" applyBorder="1" applyAlignment="1">
      <alignment horizontal="center"/>
    </xf>
    <xf numFmtId="4" fontId="13" fillId="0" borderId="1" xfId="0" applyNumberFormat="1" applyFont="1" applyBorder="1" applyAlignment="1">
      <alignment horizontal="center" vertical="center"/>
    </xf>
    <xf numFmtId="1" fontId="13" fillId="2" borderId="8" xfId="0" applyNumberFormat="1" applyFont="1" applyFill="1" applyBorder="1" applyAlignment="1">
      <alignment horizontal="center"/>
    </xf>
    <xf numFmtId="0" fontId="13" fillId="0" borderId="56" xfId="0" applyFont="1" applyFill="1" applyBorder="1" applyAlignment="1">
      <alignment horizontal="left"/>
    </xf>
    <xf numFmtId="0" fontId="13" fillId="0" borderId="5" xfId="0" applyFont="1" applyBorder="1" applyAlignment="1">
      <alignment horizontal="center"/>
    </xf>
    <xf numFmtId="4" fontId="13" fillId="0" borderId="38" xfId="0" applyNumberFormat="1" applyFont="1" applyBorder="1" applyAlignment="1">
      <alignment horizontal="center" vertical="center"/>
    </xf>
    <xf numFmtId="0" fontId="4" fillId="0" borderId="1" xfId="0" applyFont="1" applyBorder="1" applyAlignment="1">
      <alignment horizontal="center"/>
    </xf>
    <xf numFmtId="4" fontId="12" fillId="3" borderId="18" xfId="8" applyNumberFormat="1" applyFont="1" applyFill="1" applyBorder="1" applyAlignment="1">
      <alignment horizontal="center" vertical="center"/>
    </xf>
    <xf numFmtId="4" fontId="12" fillId="3" borderId="4" xfId="8" applyNumberFormat="1" applyFont="1" applyFill="1" applyBorder="1" applyAlignment="1">
      <alignment horizontal="center" vertical="center"/>
    </xf>
    <xf numFmtId="4" fontId="12" fillId="3" borderId="25" xfId="8" applyNumberFormat="1" applyFont="1" applyFill="1" applyBorder="1" applyAlignment="1">
      <alignment horizontal="center" vertical="center"/>
    </xf>
    <xf numFmtId="167" fontId="13" fillId="0" borderId="12" xfId="0" applyNumberFormat="1" applyFont="1" applyFill="1" applyBorder="1" applyAlignment="1" applyProtection="1">
      <alignment horizontal="center" vertical="center"/>
    </xf>
    <xf numFmtId="0" fontId="50" fillId="0" borderId="9" xfId="0" applyNumberFormat="1" applyFont="1" applyFill="1" applyBorder="1" applyAlignment="1" applyProtection="1">
      <alignment horizontal="left" vertical="center"/>
    </xf>
    <xf numFmtId="1" fontId="13" fillId="0" borderId="3" xfId="0" applyNumberFormat="1" applyFont="1" applyFill="1" applyBorder="1" applyAlignment="1" applyProtection="1">
      <alignment horizontal="center" vertical="center"/>
    </xf>
    <xf numFmtId="4" fontId="51" fillId="3" borderId="3" xfId="8" applyNumberFormat="1" applyFont="1" applyFill="1" applyBorder="1" applyAlignment="1">
      <alignment horizontal="center" vertical="center"/>
    </xf>
    <xf numFmtId="4" fontId="51" fillId="0" borderId="39" xfId="8" applyNumberFormat="1" applyFont="1" applyFill="1" applyBorder="1" applyAlignment="1">
      <alignment horizontal="center" vertical="center"/>
    </xf>
    <xf numFmtId="2" fontId="29" fillId="6" borderId="51" xfId="8" applyNumberFormat="1" applyFont="1" applyFill="1" applyBorder="1" applyAlignment="1">
      <alignment horizontal="center"/>
    </xf>
    <xf numFmtId="2" fontId="29" fillId="6" borderId="20" xfId="8" applyNumberFormat="1" applyFont="1" applyFill="1" applyBorder="1" applyAlignment="1">
      <alignment horizontal="center"/>
    </xf>
    <xf numFmtId="173" fontId="26" fillId="6" borderId="51" xfId="9" applyNumberFormat="1" applyFont="1" applyFill="1" applyBorder="1" applyAlignment="1">
      <alignment horizontal="center" vertical="center"/>
    </xf>
    <xf numFmtId="173" fontId="29" fillId="6" borderId="51" xfId="9" applyNumberFormat="1" applyFont="1" applyFill="1" applyBorder="1" applyAlignment="1">
      <alignment horizontal="center"/>
    </xf>
    <xf numFmtId="173" fontId="29" fillId="4" borderId="51" xfId="9" applyNumberFormat="1" applyFont="1" applyFill="1" applyBorder="1" applyAlignment="1">
      <alignment horizontal="center"/>
    </xf>
    <xf numFmtId="173" fontId="12" fillId="0" borderId="31" xfId="9" applyNumberFormat="1" applyFont="1" applyFill="1" applyBorder="1" applyAlignment="1">
      <alignment horizontal="center" vertical="center"/>
    </xf>
    <xf numFmtId="173" fontId="12" fillId="0" borderId="76" xfId="9" applyNumberFormat="1" applyFont="1" applyFill="1" applyBorder="1" applyAlignment="1">
      <alignment horizontal="center" vertical="center"/>
    </xf>
    <xf numFmtId="173" fontId="12" fillId="0" borderId="22" xfId="9" applyNumberFormat="1" applyFont="1" applyFill="1" applyBorder="1" applyAlignment="1">
      <alignment horizontal="center" vertical="center"/>
    </xf>
    <xf numFmtId="173" fontId="29" fillId="6" borderId="51" xfId="9" applyNumberFormat="1" applyFont="1" applyFill="1" applyBorder="1" applyAlignment="1">
      <alignment horizontal="center" vertical="center"/>
    </xf>
    <xf numFmtId="173" fontId="12" fillId="0" borderId="32" xfId="9" applyNumberFormat="1" applyFont="1" applyFill="1" applyBorder="1" applyAlignment="1">
      <alignment horizontal="center" vertical="center"/>
    </xf>
    <xf numFmtId="173" fontId="12" fillId="0" borderId="47" xfId="9" applyNumberFormat="1" applyFont="1" applyFill="1" applyBorder="1" applyAlignment="1">
      <alignment horizontal="center" vertical="center"/>
    </xf>
    <xf numFmtId="173" fontId="29" fillId="4" borderId="46" xfId="9" applyNumberFormat="1" applyFont="1" applyFill="1" applyBorder="1" applyAlignment="1">
      <alignment horizontal="center"/>
    </xf>
    <xf numFmtId="173" fontId="29" fillId="6" borderId="20" xfId="9" applyNumberFormat="1" applyFont="1" applyFill="1" applyBorder="1" applyAlignment="1">
      <alignment horizontal="center"/>
    </xf>
    <xf numFmtId="173" fontId="13" fillId="0" borderId="22" xfId="9" applyNumberFormat="1" applyFont="1" applyBorder="1" applyAlignment="1">
      <alignment horizontal="center"/>
    </xf>
    <xf numFmtId="173" fontId="13" fillId="0" borderId="31" xfId="9" applyNumberFormat="1" applyFont="1" applyBorder="1" applyAlignment="1">
      <alignment horizontal="center"/>
    </xf>
    <xf numFmtId="173" fontId="13" fillId="0" borderId="32" xfId="9" applyNumberFormat="1" applyFont="1" applyBorder="1" applyAlignment="1">
      <alignment horizontal="center"/>
    </xf>
    <xf numFmtId="173" fontId="12" fillId="0" borderId="46" xfId="9" applyNumberFormat="1" applyFont="1" applyFill="1" applyBorder="1" applyAlignment="1">
      <alignment horizontal="center" vertical="center"/>
    </xf>
    <xf numFmtId="173" fontId="13" fillId="0" borderId="76" xfId="9" applyNumberFormat="1" applyFont="1" applyBorder="1" applyAlignment="1">
      <alignment horizontal="center"/>
    </xf>
    <xf numFmtId="173" fontId="13" fillId="0" borderId="0" xfId="9" applyNumberFormat="1" applyFont="1" applyAlignment="1">
      <alignment horizontal="center"/>
    </xf>
    <xf numFmtId="173" fontId="12" fillId="0" borderId="21" xfId="9" applyNumberFormat="1" applyFont="1" applyFill="1" applyBorder="1" applyAlignment="1">
      <alignment vertical="center"/>
    </xf>
    <xf numFmtId="173" fontId="60" fillId="6" borderId="51" xfId="9" applyNumberFormat="1" applyFont="1" applyFill="1" applyBorder="1" applyAlignment="1">
      <alignment horizontal="center" vertical="center" wrapText="1"/>
    </xf>
    <xf numFmtId="173" fontId="27" fillId="6" borderId="51" xfId="9" applyNumberFormat="1" applyFont="1" applyFill="1" applyBorder="1" applyAlignment="1">
      <alignment horizontal="center" vertical="center" wrapText="1"/>
    </xf>
    <xf numFmtId="173" fontId="13" fillId="0" borderId="21" xfId="9" applyNumberFormat="1" applyFont="1" applyBorder="1" applyAlignment="1">
      <alignment horizontal="center"/>
    </xf>
    <xf numFmtId="0" fontId="26" fillId="6" borderId="46" xfId="0" applyFont="1" applyFill="1" applyBorder="1" applyAlignment="1">
      <alignment horizontal="center" vertical="center"/>
    </xf>
    <xf numFmtId="0" fontId="11" fillId="4" borderId="51" xfId="8" applyFill="1" applyBorder="1" applyAlignment="1">
      <alignment vertical="center"/>
    </xf>
    <xf numFmtId="0" fontId="11" fillId="6" borderId="51" xfId="8" applyFill="1" applyBorder="1" applyAlignment="1">
      <alignment vertical="center"/>
    </xf>
    <xf numFmtId="0" fontId="29" fillId="4" borderId="46" xfId="8" applyFont="1" applyFill="1" applyBorder="1" applyAlignment="1">
      <alignment horizontal="center" vertical="center"/>
    </xf>
    <xf numFmtId="0" fontId="27" fillId="6" borderId="51" xfId="8" applyFont="1" applyFill="1" applyBorder="1" applyAlignment="1">
      <alignment horizontal="left" wrapText="1"/>
    </xf>
    <xf numFmtId="0" fontId="29" fillId="4" borderId="47" xfId="8" applyFont="1" applyFill="1" applyBorder="1" applyAlignment="1">
      <alignment horizontal="center" vertical="center"/>
    </xf>
    <xf numFmtId="0" fontId="28" fillId="0" borderId="47" xfId="8" applyFont="1" applyFill="1" applyBorder="1" applyAlignment="1">
      <alignment horizontal="left" vertical="center" wrapText="1"/>
    </xf>
    <xf numFmtId="2" fontId="29" fillId="8" borderId="51" xfId="8" applyNumberFormat="1" applyFont="1" applyFill="1" applyBorder="1" applyAlignment="1">
      <alignment horizontal="center"/>
    </xf>
    <xf numFmtId="0" fontId="29" fillId="4" borderId="51" xfId="8" applyFont="1" applyFill="1" applyBorder="1" applyAlignment="1">
      <alignment horizontal="center" vertical="center"/>
    </xf>
    <xf numFmtId="0" fontId="28" fillId="0" borderId="51" xfId="8" applyFont="1" applyFill="1" applyBorder="1" applyAlignment="1">
      <alignment horizontal="left" vertical="center" wrapText="1"/>
    </xf>
    <xf numFmtId="0" fontId="29" fillId="4" borderId="51" xfId="8" applyFont="1" applyFill="1" applyBorder="1" applyAlignment="1">
      <alignment horizontal="left" vertical="center"/>
    </xf>
    <xf numFmtId="0" fontId="27" fillId="6" borderId="51" xfId="8" applyFont="1" applyFill="1" applyBorder="1" applyAlignment="1">
      <alignment horizontal="left" vertical="center"/>
    </xf>
    <xf numFmtId="0" fontId="29" fillId="4" borderId="47" xfId="8" applyFont="1" applyFill="1" applyBorder="1" applyAlignment="1">
      <alignment horizontal="center" vertical="center" wrapText="1"/>
    </xf>
    <xf numFmtId="3" fontId="13" fillId="0" borderId="21" xfId="8" applyNumberFormat="1" applyFont="1" applyFill="1" applyBorder="1" applyAlignment="1">
      <alignment horizontal="center" vertical="center"/>
    </xf>
    <xf numFmtId="0" fontId="34" fillId="4" borderId="47" xfId="8" applyFont="1" applyFill="1" applyBorder="1" applyAlignment="1">
      <alignment horizontal="center" vertical="center"/>
    </xf>
    <xf numFmtId="0" fontId="27" fillId="6" borderId="46" xfId="8" applyFont="1" applyFill="1" applyBorder="1" applyAlignment="1">
      <alignment horizontal="center" vertical="center"/>
    </xf>
    <xf numFmtId="2" fontId="11" fillId="0" borderId="26" xfId="8" applyNumberFormat="1" applyBorder="1" applyAlignment="1">
      <alignment vertical="center"/>
    </xf>
    <xf numFmtId="0" fontId="0" fillId="6" borderId="20" xfId="0" applyFill="1" applyBorder="1" applyAlignment="1">
      <alignment horizontal="center" vertical="center" wrapText="1"/>
    </xf>
    <xf numFmtId="4" fontId="12" fillId="3" borderId="2" xfId="8" applyNumberFormat="1" applyFont="1" applyFill="1" applyBorder="1" applyAlignment="1">
      <alignment horizontal="center" vertical="center"/>
    </xf>
    <xf numFmtId="4" fontId="12" fillId="3" borderId="9" xfId="8" applyNumberFormat="1" applyFont="1" applyFill="1" applyBorder="1" applyAlignment="1">
      <alignment horizontal="center" vertical="center"/>
    </xf>
    <xf numFmtId="4" fontId="12" fillId="3" borderId="14" xfId="8" applyNumberFormat="1" applyFont="1" applyFill="1" applyBorder="1" applyAlignment="1">
      <alignment horizontal="center" vertical="center"/>
    </xf>
    <xf numFmtId="4" fontId="12" fillId="3" borderId="56" xfId="8" applyNumberFormat="1" applyFont="1" applyFill="1" applyBorder="1" applyAlignment="1">
      <alignment horizontal="center" vertical="center"/>
    </xf>
    <xf numFmtId="3" fontId="13" fillId="0" borderId="12" xfId="0" applyNumberFormat="1" applyFont="1" applyFill="1" applyBorder="1" applyAlignment="1">
      <alignment horizontal="center"/>
    </xf>
    <xf numFmtId="2" fontId="13" fillId="0" borderId="59" xfId="0" quotePrefix="1" applyNumberFormat="1" applyFont="1" applyFill="1" applyBorder="1" applyAlignment="1">
      <alignment horizontal="center"/>
    </xf>
    <xf numFmtId="0" fontId="13" fillId="0" borderId="57" xfId="0" applyFont="1" applyFill="1" applyBorder="1" applyAlignment="1">
      <alignment horizontal="left"/>
    </xf>
    <xf numFmtId="1" fontId="13" fillId="0" borderId="5" xfId="0" applyNumberFormat="1" applyFont="1" applyFill="1" applyBorder="1" applyAlignment="1">
      <alignment horizontal="center"/>
    </xf>
    <xf numFmtId="0" fontId="13" fillId="0" borderId="41" xfId="0" applyFont="1" applyFill="1" applyBorder="1" applyAlignment="1">
      <alignment horizontal="left"/>
    </xf>
    <xf numFmtId="4" fontId="63" fillId="0" borderId="49" xfId="8" applyNumberFormat="1" applyFont="1" applyFill="1" applyBorder="1" applyAlignment="1">
      <alignment horizontal="center" vertical="center"/>
    </xf>
    <xf numFmtId="4" fontId="63" fillId="0" borderId="26" xfId="8" applyNumberFormat="1" applyFont="1" applyFill="1" applyBorder="1" applyAlignment="1">
      <alignment horizontal="center" vertical="center"/>
    </xf>
    <xf numFmtId="4" fontId="63" fillId="0" borderId="27" xfId="8" applyNumberFormat="1" applyFont="1" applyFill="1" applyBorder="1" applyAlignment="1">
      <alignment horizontal="center" vertical="center"/>
    </xf>
    <xf numFmtId="0" fontId="13" fillId="2" borderId="40" xfId="0" applyFont="1" applyFill="1" applyBorder="1" applyAlignment="1">
      <alignment horizontal="left" vertical="center" wrapText="1"/>
    </xf>
    <xf numFmtId="0" fontId="13" fillId="2" borderId="38" xfId="0" applyFont="1" applyFill="1" applyBorder="1" applyAlignment="1">
      <alignment horizontal="left" vertical="center" wrapText="1"/>
    </xf>
    <xf numFmtId="0" fontId="13" fillId="2" borderId="41"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31" fillId="0" borderId="48" xfId="0" applyFont="1" applyBorder="1" applyAlignment="1">
      <alignment vertical="center"/>
    </xf>
    <xf numFmtId="0" fontId="31" fillId="0" borderId="15" xfId="0" applyFont="1" applyBorder="1" applyAlignment="1">
      <alignment vertical="center"/>
    </xf>
    <xf numFmtId="0" fontId="31" fillId="0" borderId="63" xfId="0" applyFont="1" applyBorder="1" applyAlignment="1">
      <alignment vertical="center"/>
    </xf>
    <xf numFmtId="0" fontId="31" fillId="0" borderId="45" xfId="0" applyFont="1" applyBorder="1" applyAlignment="1">
      <alignment vertical="center" wrapText="1"/>
    </xf>
    <xf numFmtId="0" fontId="31" fillId="0" borderId="41" xfId="0" applyFont="1" applyBorder="1" applyAlignment="1">
      <alignment vertical="center" wrapText="1"/>
    </xf>
    <xf numFmtId="3" fontId="12" fillId="0" borderId="21" xfId="8" applyNumberFormat="1" applyFont="1" applyFill="1" applyBorder="1" applyAlignment="1">
      <alignment horizontal="center" vertical="center"/>
    </xf>
    <xf numFmtId="3" fontId="62" fillId="4" borderId="17" xfId="8" applyNumberFormat="1" applyFont="1" applyFill="1" applyBorder="1" applyAlignment="1">
      <alignment horizontal="center"/>
    </xf>
    <xf numFmtId="3" fontId="12" fillId="0" borderId="2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63" fillId="0" borderId="23"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4" fontId="12" fillId="0" borderId="0" xfId="8" applyNumberFormat="1" applyFont="1" applyFill="1" applyBorder="1" applyAlignment="1">
      <alignment horizontal="center" vertical="center"/>
    </xf>
    <xf numFmtId="3" fontId="12" fillId="0" borderId="2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56" xfId="0" applyNumberFormat="1" applyFont="1" applyFill="1" applyBorder="1" applyAlignment="1" applyProtection="1">
      <alignment horizontal="left" vertical="center"/>
    </xf>
    <xf numFmtId="170" fontId="11" fillId="9" borderId="0" xfId="8" applyNumberFormat="1" applyFill="1" applyAlignment="1">
      <alignment horizontal="center" vertical="center"/>
    </xf>
    <xf numFmtId="0" fontId="59" fillId="0" borderId="0" xfId="0" applyFont="1" applyFill="1" applyBorder="1" applyAlignment="1">
      <alignment horizontal="left" vertical="center"/>
    </xf>
    <xf numFmtId="3" fontId="12" fillId="0" borderId="21"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56" xfId="0" applyFont="1" applyFill="1" applyBorder="1" applyAlignment="1">
      <alignment horizontal="left" vertical="center"/>
    </xf>
    <xf numFmtId="0" fontId="13" fillId="0" borderId="12" xfId="8" applyFont="1" applyFill="1" applyBorder="1" applyAlignment="1">
      <alignment horizontal="left" vertical="center" wrapText="1"/>
    </xf>
    <xf numFmtId="0" fontId="13" fillId="0" borderId="42" xfId="8" applyFont="1" applyFill="1" applyBorder="1" applyAlignment="1">
      <alignment horizontal="center" vertical="center" wrapText="1"/>
    </xf>
    <xf numFmtId="2" fontId="13" fillId="0" borderId="44" xfId="0" applyNumberFormat="1" applyFont="1" applyFill="1" applyBorder="1" applyAlignment="1">
      <alignment horizontal="center" vertical="center"/>
    </xf>
    <xf numFmtId="4" fontId="12" fillId="0" borderId="0" xfId="8" applyNumberFormat="1" applyFont="1" applyFill="1" applyBorder="1" applyAlignment="1">
      <alignment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0" fontId="31" fillId="0" borderId="60" xfId="0" applyFont="1" applyBorder="1" applyAlignment="1">
      <alignment wrapText="1"/>
    </xf>
    <xf numFmtId="0" fontId="31" fillId="0" borderId="42" xfId="0" applyFont="1" applyBorder="1" applyAlignment="1">
      <alignment wrapText="1"/>
    </xf>
    <xf numFmtId="0" fontId="31" fillId="0" borderId="59" xfId="0" applyFont="1" applyBorder="1" applyAlignment="1"/>
    <xf numFmtId="0" fontId="13" fillId="0" borderId="38" xfId="8" applyFont="1" applyFill="1" applyBorder="1" applyAlignment="1">
      <alignment horizontal="left" vertical="center" wrapText="1"/>
    </xf>
    <xf numFmtId="0" fontId="13" fillId="0" borderId="40" xfId="8" applyFont="1" applyFill="1" applyBorder="1" applyAlignment="1">
      <alignment horizontal="left" vertical="center"/>
    </xf>
    <xf numFmtId="0" fontId="13" fillId="0" borderId="38" xfId="8" applyFont="1" applyFill="1" applyBorder="1" applyAlignment="1">
      <alignment horizontal="left" vertical="center"/>
    </xf>
    <xf numFmtId="4" fontId="12" fillId="0" borderId="0"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wrapText="1"/>
    </xf>
    <xf numFmtId="4" fontId="12" fillId="0" borderId="0"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3" fontId="50" fillId="0" borderId="31" xfId="0" applyNumberFormat="1" applyFont="1" applyFill="1" applyBorder="1" applyAlignment="1">
      <alignment horizontal="center" vertical="center"/>
    </xf>
    <xf numFmtId="4" fontId="63" fillId="0" borderId="72" xfId="8" applyNumberFormat="1" applyFont="1" applyFill="1" applyBorder="1" applyAlignment="1">
      <alignment horizontal="center" vertical="center"/>
    </xf>
    <xf numFmtId="4" fontId="12" fillId="3" borderId="3" xfId="8" applyNumberFormat="1" applyFont="1" applyFill="1" applyBorder="1" applyAlignment="1">
      <alignment horizontal="center" vertical="center"/>
    </xf>
    <xf numFmtId="4" fontId="12" fillId="3" borderId="5"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170" fontId="11" fillId="9" borderId="0" xfId="8" applyNumberFormat="1" applyFill="1" applyAlignment="1">
      <alignment horizontal="center" vertical="center"/>
    </xf>
    <xf numFmtId="4" fontId="12" fillId="0" borderId="0" xfId="8" applyNumberFormat="1" applyFont="1" applyFill="1" applyBorder="1" applyAlignment="1">
      <alignment horizontal="left" vertical="center"/>
    </xf>
    <xf numFmtId="4" fontId="12" fillId="3" borderId="13"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73" fillId="0" borderId="0" xfId="0" applyFont="1" applyAlignment="1"/>
    <xf numFmtId="3" fontId="62" fillId="0" borderId="63" xfId="0" applyNumberFormat="1" applyFont="1" applyFill="1" applyBorder="1" applyAlignment="1">
      <alignment horizontal="center" vertical="center"/>
    </xf>
    <xf numFmtId="4" fontId="51" fillId="0" borderId="0" xfId="8" applyNumberFormat="1" applyFont="1" applyFill="1" applyBorder="1" applyAlignment="1">
      <alignment horizontal="left" vertical="center"/>
    </xf>
    <xf numFmtId="3" fontId="62" fillId="0" borderId="68" xfId="0" applyNumberFormat="1" applyFont="1" applyFill="1" applyBorder="1" applyAlignment="1">
      <alignment horizontal="center" vertical="center" wrapText="1"/>
    </xf>
    <xf numFmtId="0" fontId="13" fillId="0" borderId="10" xfId="0" applyFont="1" applyFill="1" applyBorder="1" applyAlignment="1">
      <alignment horizontal="left"/>
    </xf>
    <xf numFmtId="0" fontId="13" fillId="0" borderId="15" xfId="0" applyFont="1" applyFill="1" applyBorder="1" applyAlignment="1">
      <alignment horizontal="left"/>
    </xf>
    <xf numFmtId="0" fontId="13" fillId="0" borderId="45" xfId="0" applyFont="1" applyFill="1" applyBorder="1" applyAlignment="1">
      <alignment horizontal="left" vertical="center"/>
    </xf>
    <xf numFmtId="0" fontId="13" fillId="0" borderId="6" xfId="0" applyFont="1" applyFill="1" applyBorder="1" applyAlignment="1">
      <alignment horizontal="left"/>
    </xf>
    <xf numFmtId="2" fontId="13" fillId="0" borderId="59" xfId="0" quotePrefix="1" applyNumberFormat="1" applyFont="1" applyFill="1" applyBorder="1" applyAlignment="1">
      <alignment horizontal="center" vertical="center"/>
    </xf>
    <xf numFmtId="2" fontId="13" fillId="0" borderId="15" xfId="0" quotePrefix="1" applyNumberFormat="1" applyFont="1" applyFill="1" applyBorder="1" applyAlignment="1">
      <alignment horizontal="center" vertical="center"/>
    </xf>
    <xf numFmtId="167" fontId="14" fillId="0" borderId="3" xfId="8" applyNumberFormat="1" applyFont="1" applyFill="1" applyBorder="1" applyAlignment="1">
      <alignment vertical="center" wrapText="1"/>
    </xf>
    <xf numFmtId="167" fontId="14" fillId="0" borderId="1" xfId="8" applyNumberFormat="1" applyFont="1" applyFill="1" applyBorder="1" applyAlignment="1">
      <alignment vertical="center" wrapText="1"/>
    </xf>
    <xf numFmtId="167" fontId="14" fillId="0" borderId="5" xfId="8" applyNumberFormat="1" applyFont="1" applyFill="1" applyBorder="1" applyAlignment="1">
      <alignment vertical="center" wrapText="1"/>
    </xf>
    <xf numFmtId="0" fontId="31" fillId="0" borderId="55" xfId="0" applyFont="1" applyBorder="1" applyAlignment="1">
      <alignment wrapText="1"/>
    </xf>
    <xf numFmtId="0" fontId="31" fillId="0" borderId="57" xfId="0" applyFont="1" applyBorder="1" applyAlignment="1">
      <alignment wrapText="1"/>
    </xf>
    <xf numFmtId="14" fontId="32" fillId="6" borderId="27" xfId="8" applyNumberFormat="1" applyFont="1" applyFill="1" applyBorder="1" applyAlignment="1">
      <alignment horizontal="center" vertical="center"/>
    </xf>
    <xf numFmtId="0" fontId="27" fillId="6" borderId="23" xfId="8" applyFont="1" applyFill="1" applyBorder="1" applyAlignment="1"/>
    <xf numFmtId="10" fontId="22" fillId="3" borderId="50" xfId="0" applyNumberFormat="1" applyFont="1" applyFill="1" applyBorder="1" applyAlignment="1">
      <alignment horizontal="center"/>
    </xf>
    <xf numFmtId="10" fontId="22" fillId="3" borderId="34" xfId="0" applyNumberFormat="1" applyFont="1" applyFill="1" applyBorder="1" applyAlignment="1">
      <alignment horizontal="center"/>
    </xf>
    <xf numFmtId="167" fontId="31" fillId="0" borderId="48" xfId="0" applyNumberFormat="1" applyFont="1" applyFill="1" applyBorder="1" applyAlignment="1" applyProtection="1">
      <alignment vertical="center"/>
    </xf>
    <xf numFmtId="3" fontId="50" fillId="0" borderId="22"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3" fontId="50" fillId="0" borderId="21" xfId="0" applyNumberFormat="1" applyFont="1" applyFill="1" applyBorder="1" applyAlignment="1">
      <alignment horizontal="center" vertical="center"/>
    </xf>
    <xf numFmtId="3" fontId="50" fillId="0" borderId="47" xfId="0" applyNumberFormat="1" applyFont="1" applyFill="1" applyBorder="1" applyAlignment="1">
      <alignment horizontal="center" vertical="center"/>
    </xf>
    <xf numFmtId="2" fontId="13" fillId="0" borderId="0" xfId="0" applyNumberFormat="1" applyFont="1" applyFill="1" applyBorder="1" applyAlignment="1">
      <alignment horizontal="center" vertical="center" wrapText="1"/>
    </xf>
    <xf numFmtId="4" fontId="12" fillId="0" borderId="0" xfId="8" applyNumberFormat="1" applyFont="1" applyFill="1" applyBorder="1" applyAlignment="1">
      <alignment horizontal="center" vertical="center"/>
    </xf>
    <xf numFmtId="0" fontId="13" fillId="2" borderId="64" xfId="11" applyNumberFormat="1" applyFont="1" applyFill="1" applyBorder="1" applyAlignment="1">
      <alignment vertical="center" wrapText="1"/>
    </xf>
    <xf numFmtId="0" fontId="67" fillId="6" borderId="19" xfId="8" applyFont="1" applyFill="1" applyBorder="1" applyAlignment="1">
      <alignment vertical="center"/>
    </xf>
    <xf numFmtId="2" fontId="13" fillId="0" borderId="0" xfId="0" applyNumberFormat="1" applyFont="1" applyFill="1" applyBorder="1" applyAlignment="1">
      <alignment horizontal="center"/>
    </xf>
    <xf numFmtId="173" fontId="60" fillId="0" borderId="0" xfId="9" applyNumberFormat="1" applyFont="1" applyFill="1" applyBorder="1" applyAlignment="1">
      <alignment horizontal="center" vertical="center" wrapText="1"/>
    </xf>
    <xf numFmtId="173" fontId="29" fillId="0" borderId="0" xfId="9" applyNumberFormat="1" applyFont="1" applyFill="1" applyBorder="1" applyAlignment="1">
      <alignment horizontal="center"/>
    </xf>
    <xf numFmtId="0" fontId="4" fillId="0" borderId="0" xfId="0" applyFont="1" applyFill="1" applyBorder="1" applyAlignment="1">
      <alignment horizontal="center"/>
    </xf>
    <xf numFmtId="3" fontId="13"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0" fontId="27" fillId="6" borderId="18" xfId="8" applyFont="1" applyFill="1" applyBorder="1" applyAlignment="1">
      <alignment horizontal="center" vertical="center"/>
    </xf>
    <xf numFmtId="2" fontId="13" fillId="4" borderId="0" xfId="0" applyNumberFormat="1" applyFont="1" applyFill="1" applyBorder="1" applyAlignment="1">
      <alignment horizontal="center" vertical="center" wrapText="1"/>
    </xf>
    <xf numFmtId="3" fontId="50" fillId="0" borderId="22"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3" fontId="4" fillId="0" borderId="0" xfId="0" applyNumberFormat="1" applyFont="1" applyAlignment="1">
      <alignment horizontal="center"/>
    </xf>
    <xf numFmtId="3" fontId="50" fillId="0" borderId="51" xfId="0" applyNumberFormat="1" applyFont="1" applyFill="1" applyBorder="1" applyAlignment="1">
      <alignment horizontal="center" vertical="center"/>
    </xf>
    <xf numFmtId="1" fontId="13" fillId="0" borderId="44" xfId="0" applyNumberFormat="1" applyFont="1" applyFill="1" applyBorder="1" applyAlignment="1">
      <alignment horizontal="left" vertical="center"/>
    </xf>
    <xf numFmtId="3" fontId="50" fillId="0" borderId="44" xfId="0" applyNumberFormat="1" applyFont="1" applyBorder="1" applyAlignment="1">
      <alignment horizontal="center"/>
    </xf>
    <xf numFmtId="4" fontId="12" fillId="3" borderId="49" xfId="8" applyNumberFormat="1" applyFont="1" applyFill="1" applyBorder="1" applyAlignment="1">
      <alignment horizontal="center" vertical="center"/>
    </xf>
    <xf numFmtId="2" fontId="4" fillId="0" borderId="72" xfId="0" applyNumberFormat="1" applyFont="1" applyBorder="1" applyAlignment="1">
      <alignment horizontal="center"/>
    </xf>
    <xf numFmtId="3" fontId="50" fillId="0" borderId="20" xfId="0" applyNumberFormat="1" applyFont="1" applyFill="1" applyBorder="1" applyAlignment="1">
      <alignment horizontal="center" vertical="center"/>
    </xf>
    <xf numFmtId="1" fontId="13" fillId="0" borderId="3" xfId="0" applyNumberFormat="1" applyFont="1" applyFill="1" applyBorder="1" applyAlignment="1">
      <alignment horizontal="left" vertical="center"/>
    </xf>
    <xf numFmtId="3" fontId="50" fillId="0" borderId="3" xfId="0" applyNumberFormat="1" applyFont="1" applyBorder="1" applyAlignment="1">
      <alignment horizontal="center"/>
    </xf>
    <xf numFmtId="4" fontId="12" fillId="3" borderId="36" xfId="8" applyNumberFormat="1" applyFont="1" applyFill="1" applyBorder="1" applyAlignment="1">
      <alignment horizontal="center" vertical="center"/>
    </xf>
    <xf numFmtId="2" fontId="4" fillId="0" borderId="39" xfId="0" applyNumberFormat="1" applyFont="1" applyBorder="1" applyAlignment="1">
      <alignment horizontal="center"/>
    </xf>
    <xf numFmtId="2" fontId="13" fillId="0" borderId="8" xfId="0" applyNumberFormat="1" applyFont="1" applyBorder="1" applyAlignment="1">
      <alignment horizontal="center"/>
    </xf>
    <xf numFmtId="4" fontId="12" fillId="3" borderId="3" xfId="8" applyNumberFormat="1" applyFont="1" applyFill="1" applyBorder="1" applyAlignment="1">
      <alignment horizontal="center" vertical="center"/>
    </xf>
    <xf numFmtId="4" fontId="12" fillId="3" borderId="5"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167" fontId="13" fillId="0" borderId="3" xfId="0" quotePrefix="1" applyNumberFormat="1" applyFont="1" applyFill="1" applyBorder="1" applyAlignment="1">
      <alignment horizontal="center"/>
    </xf>
    <xf numFmtId="167" fontId="13" fillId="0" borderId="12" xfId="0" quotePrefix="1" applyNumberFormat="1" applyFont="1" applyFill="1" applyBorder="1" applyAlignment="1">
      <alignment horizontal="center"/>
    </xf>
    <xf numFmtId="174" fontId="13" fillId="0" borderId="3" xfId="0" applyNumberFormat="1" applyFont="1" applyFill="1" applyBorder="1" applyAlignment="1">
      <alignment horizontal="center" vertical="center"/>
    </xf>
    <xf numFmtId="174" fontId="13" fillId="0" borderId="5" xfId="0" applyNumberFormat="1" applyFont="1" applyFill="1" applyBorder="1" applyAlignment="1">
      <alignment horizontal="center" vertical="center"/>
    </xf>
    <xf numFmtId="2" fontId="13" fillId="0" borderId="11" xfId="0" applyNumberFormat="1" applyFont="1" applyFill="1" applyBorder="1" applyAlignment="1">
      <alignment horizontal="center" vertical="center"/>
    </xf>
    <xf numFmtId="1" fontId="13" fillId="0" borderId="38" xfId="0" applyNumberFormat="1" applyFont="1" applyFill="1" applyBorder="1" applyAlignment="1"/>
    <xf numFmtId="0" fontId="13" fillId="0" borderId="66" xfId="0" applyFont="1" applyBorder="1" applyAlignment="1">
      <alignment horizontal="left"/>
    </xf>
    <xf numFmtId="2" fontId="13" fillId="0" borderId="49" xfId="0" applyNumberFormat="1" applyFont="1" applyBorder="1" applyAlignment="1">
      <alignment horizontal="center"/>
    </xf>
    <xf numFmtId="173" fontId="13" fillId="0" borderId="20" xfId="9" applyNumberFormat="1" applyFont="1" applyBorder="1" applyAlignment="1">
      <alignment horizontal="center"/>
    </xf>
    <xf numFmtId="0" fontId="13" fillId="7" borderId="5" xfId="8" applyFont="1" applyFill="1" applyBorder="1" applyAlignment="1">
      <alignment horizontal="center" vertical="center" wrapText="1"/>
    </xf>
    <xf numFmtId="49" fontId="13" fillId="0" borderId="3" xfId="8" applyNumberFormat="1" applyFont="1" applyFill="1" applyBorder="1" applyAlignment="1">
      <alignment horizontal="center" vertical="center"/>
    </xf>
    <xf numFmtId="49" fontId="13" fillId="0" borderId="1" xfId="8" applyNumberFormat="1" applyFont="1" applyFill="1" applyBorder="1" applyAlignment="1">
      <alignment horizontal="center" vertical="center" wrapText="1"/>
    </xf>
    <xf numFmtId="49" fontId="13" fillId="0" borderId="5" xfId="8" applyNumberFormat="1" applyFont="1" applyFill="1" applyBorder="1" applyAlignment="1">
      <alignment horizontal="center" vertical="center" wrapText="1"/>
    </xf>
    <xf numFmtId="0" fontId="13" fillId="0" borderId="44" xfId="8" applyFont="1" applyFill="1" applyBorder="1" applyAlignment="1">
      <alignment horizontal="center" vertical="center" wrapText="1"/>
    </xf>
    <xf numFmtId="167" fontId="13" fillId="0" borderId="12" xfId="0" applyNumberFormat="1" applyFont="1" applyFill="1" applyBorder="1" applyAlignment="1">
      <alignment horizontal="center"/>
    </xf>
    <xf numFmtId="167" fontId="13" fillId="0" borderId="3" xfId="8" applyNumberFormat="1" applyFont="1" applyFill="1" applyBorder="1" applyAlignment="1">
      <alignment horizontal="center" vertical="center"/>
    </xf>
    <xf numFmtId="3" fontId="1" fillId="9" borderId="0" xfId="8" applyNumberFormat="1" applyFont="1" applyFill="1" applyAlignment="1">
      <alignment vertical="center"/>
    </xf>
    <xf numFmtId="2" fontId="13" fillId="0" borderId="44" xfId="8" applyNumberFormat="1" applyFont="1" applyFill="1" applyBorder="1" applyAlignment="1">
      <alignment horizontal="center" vertical="center" wrapText="1"/>
    </xf>
    <xf numFmtId="170" fontId="13" fillId="0" borderId="44" xfId="8" applyNumberFormat="1" applyFont="1" applyFill="1" applyBorder="1" applyAlignment="1">
      <alignment horizontal="center" vertical="center" wrapText="1"/>
    </xf>
    <xf numFmtId="167" fontId="13" fillId="0" borderId="44" xfId="8" applyNumberFormat="1" applyFont="1" applyFill="1" applyBorder="1" applyAlignment="1">
      <alignment horizontal="center" vertical="center" wrapText="1"/>
    </xf>
    <xf numFmtId="1" fontId="13" fillId="0" borderId="44" xfId="8" applyNumberFormat="1" applyFont="1" applyFill="1" applyBorder="1" applyAlignment="1">
      <alignment horizontal="center" vertical="center" wrapText="1"/>
    </xf>
    <xf numFmtId="4" fontId="12" fillId="3" borderId="3" xfId="8" applyNumberFormat="1" applyFont="1" applyFill="1" applyBorder="1" applyAlignment="1">
      <alignment horizontal="center" vertical="center"/>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1" fontId="13" fillId="0" borderId="3" xfId="8" applyNumberFormat="1" applyFont="1" applyFill="1" applyBorder="1" applyAlignment="1">
      <alignment horizontal="center" vertical="center"/>
    </xf>
    <xf numFmtId="49" fontId="13" fillId="0" borderId="3" xfId="8" applyNumberFormat="1" applyFont="1" applyFill="1" applyBorder="1" applyAlignment="1">
      <alignment horizontal="center" vertical="center" wrapText="1"/>
    </xf>
    <xf numFmtId="49" fontId="13" fillId="0" borderId="1" xfId="8" applyNumberFormat="1" applyFont="1" applyFill="1" applyBorder="1" applyAlignment="1">
      <alignment horizontal="center" vertical="center" wrapText="1"/>
    </xf>
    <xf numFmtId="49" fontId="13" fillId="0" borderId="5" xfId="8" applyNumberFormat="1" applyFont="1" applyFill="1" applyBorder="1" applyAlignment="1">
      <alignment horizontal="center" vertical="center" wrapText="1"/>
    </xf>
    <xf numFmtId="1" fontId="13" fillId="0" borderId="3" xfId="8" applyNumberFormat="1" applyFont="1" applyFill="1" applyBorder="1" applyAlignment="1">
      <alignment horizontal="center" vertical="center" wrapText="1"/>
    </xf>
    <xf numFmtId="1" fontId="13" fillId="0" borderId="1" xfId="8" applyNumberFormat="1" applyFont="1" applyFill="1" applyBorder="1" applyAlignment="1">
      <alignment horizontal="center" vertical="center" wrapText="1"/>
    </xf>
    <xf numFmtId="1" fontId="13" fillId="0" borderId="5" xfId="8" applyNumberFormat="1" applyFont="1" applyFill="1" applyBorder="1" applyAlignment="1">
      <alignment horizontal="center" vertical="center" wrapText="1"/>
    </xf>
    <xf numFmtId="170" fontId="13" fillId="0" borderId="3" xfId="8" applyNumberFormat="1" applyFont="1" applyFill="1" applyBorder="1" applyAlignment="1">
      <alignment horizontal="center" vertical="center" wrapText="1"/>
    </xf>
    <xf numFmtId="170" fontId="13" fillId="0" borderId="1" xfId="8" applyNumberFormat="1" applyFont="1" applyFill="1" applyBorder="1" applyAlignment="1">
      <alignment horizontal="center" vertical="center" wrapText="1"/>
    </xf>
    <xf numFmtId="170" fontId="13" fillId="0" borderId="5" xfId="8" applyNumberFormat="1" applyFont="1" applyFill="1" applyBorder="1" applyAlignment="1">
      <alignment horizontal="center" vertical="center" wrapText="1"/>
    </xf>
    <xf numFmtId="49" fontId="13" fillId="0" borderId="3" xfId="8" applyNumberFormat="1" applyFont="1" applyFill="1" applyBorder="1" applyAlignment="1">
      <alignment horizontal="center" vertical="center"/>
    </xf>
    <xf numFmtId="3" fontId="13" fillId="0" borderId="12" xfId="0" applyNumberFormat="1" applyFont="1" applyBorder="1" applyAlignment="1">
      <alignment horizontal="center" vertical="center"/>
    </xf>
    <xf numFmtId="168" fontId="13" fillId="0" borderId="41" xfId="0" applyNumberFormat="1" applyFont="1" applyFill="1" applyBorder="1" applyAlignment="1">
      <alignment horizontal="center" vertical="center" wrapText="1"/>
    </xf>
    <xf numFmtId="168" fontId="13" fillId="0" borderId="38" xfId="0" applyNumberFormat="1" applyFont="1" applyFill="1" applyBorder="1" applyAlignment="1">
      <alignment horizontal="center" vertical="center" wrapText="1"/>
    </xf>
    <xf numFmtId="168" fontId="13" fillId="0" borderId="42"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xf>
    <xf numFmtId="2" fontId="13" fillId="0" borderId="5" xfId="0" applyNumberFormat="1" applyFont="1" applyBorder="1" applyAlignment="1">
      <alignment horizontal="center" vertical="center"/>
    </xf>
    <xf numFmtId="0" fontId="14" fillId="0" borderId="38" xfId="0" applyFont="1" applyFill="1" applyBorder="1" applyAlignment="1">
      <alignment horizontal="left" vertical="center"/>
    </xf>
    <xf numFmtId="0" fontId="14" fillId="0" borderId="1" xfId="0" applyFont="1" applyFill="1" applyBorder="1" applyAlignment="1">
      <alignment horizontal="left" vertical="center"/>
    </xf>
    <xf numFmtId="0" fontId="14" fillId="0" borderId="5" xfId="0" applyFont="1" applyFill="1" applyBorder="1" applyAlignment="1">
      <alignment horizontal="left" vertical="center"/>
    </xf>
    <xf numFmtId="3" fontId="13" fillId="0" borderId="1" xfId="0" applyNumberFormat="1" applyFont="1" applyBorder="1" applyAlignment="1">
      <alignment horizontal="center" vertical="center"/>
    </xf>
    <xf numFmtId="1" fontId="13" fillId="2" borderId="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67" fontId="13" fillId="0" borderId="1" xfId="0" applyNumberFormat="1" applyFont="1" applyBorder="1" applyAlignment="1">
      <alignment horizontal="center" vertical="center"/>
    </xf>
    <xf numFmtId="167" fontId="13" fillId="0" borderId="12" xfId="0" applyNumberFormat="1" applyFont="1" applyBorder="1" applyAlignment="1">
      <alignment horizontal="center" vertical="center"/>
    </xf>
    <xf numFmtId="167" fontId="13" fillId="0" borderId="5" xfId="0" applyNumberFormat="1" applyFont="1" applyBorder="1" applyAlignment="1">
      <alignment horizontal="center" vertical="center"/>
    </xf>
    <xf numFmtId="3" fontId="13" fillId="0" borderId="5" xfId="0" applyNumberFormat="1" applyFont="1" applyBorder="1" applyAlignment="1">
      <alignment horizontal="center" vertical="center"/>
    </xf>
    <xf numFmtId="167" fontId="12" fillId="0" borderId="5" xfId="8" applyNumberFormat="1" applyFont="1" applyFill="1" applyBorder="1" applyAlignment="1">
      <alignment horizontal="center" vertical="center"/>
    </xf>
    <xf numFmtId="0" fontId="13" fillId="0" borderId="5" xfId="0" applyFont="1" applyBorder="1" applyAlignment="1">
      <alignment horizontal="center" vertical="center"/>
    </xf>
    <xf numFmtId="0" fontId="11" fillId="0" borderId="23" xfId="8" applyBorder="1" applyAlignment="1">
      <alignment vertical="center"/>
    </xf>
    <xf numFmtId="0" fontId="11" fillId="0" borderId="60" xfId="8" applyBorder="1" applyAlignment="1">
      <alignment vertical="center"/>
    </xf>
    <xf numFmtId="1" fontId="13" fillId="0" borderId="1" xfId="0" applyNumberFormat="1" applyFont="1" applyFill="1" applyBorder="1" applyAlignment="1">
      <alignment horizontal="center" vertical="center" wrapText="1"/>
    </xf>
    <xf numFmtId="0" fontId="13" fillId="0" borderId="16" xfId="8" applyFont="1" applyFill="1" applyBorder="1" applyAlignment="1">
      <alignment horizontal="left" vertical="center"/>
    </xf>
    <xf numFmtId="0" fontId="13" fillId="0" borderId="38" xfId="8" applyFont="1" applyFill="1" applyBorder="1" applyAlignment="1">
      <alignment horizontal="left" vertical="center"/>
    </xf>
    <xf numFmtId="1" fontId="11" fillId="0" borderId="0" xfId="8" applyNumberFormat="1" applyAlignment="1">
      <alignment vertical="center"/>
    </xf>
    <xf numFmtId="3" fontId="65" fillId="0" borderId="15" xfId="8" applyNumberFormat="1" applyFont="1" applyFill="1" applyBorder="1" applyAlignment="1">
      <alignment horizontal="center" vertical="center"/>
    </xf>
    <xf numFmtId="173" fontId="12" fillId="0" borderId="31" xfId="9" applyNumberFormat="1" applyFont="1" applyFill="1" applyBorder="1" applyAlignment="1">
      <alignment vertical="center"/>
    </xf>
    <xf numFmtId="0" fontId="13" fillId="0" borderId="55" xfId="8" applyFont="1" applyFill="1" applyBorder="1" applyAlignment="1">
      <alignment horizontal="left" vertical="center"/>
    </xf>
    <xf numFmtId="3" fontId="65" fillId="0" borderId="44" xfId="8" applyNumberFormat="1" applyFont="1" applyFill="1" applyBorder="1" applyAlignment="1">
      <alignment horizontal="center" vertical="center"/>
    </xf>
    <xf numFmtId="0" fontId="11" fillId="0" borderId="72" xfId="8" applyBorder="1" applyAlignment="1">
      <alignment vertical="center"/>
    </xf>
    <xf numFmtId="0" fontId="11" fillId="0" borderId="55" xfId="8" applyBorder="1" applyAlignment="1">
      <alignment vertical="center"/>
    </xf>
    <xf numFmtId="173" fontId="12" fillId="0" borderId="20" xfId="9" applyNumberFormat="1" applyFont="1" applyFill="1" applyBorder="1" applyAlignment="1">
      <alignment vertical="center"/>
    </xf>
    <xf numFmtId="0" fontId="11" fillId="0" borderId="16" xfId="8" applyBorder="1" applyAlignment="1">
      <alignment vertical="center"/>
    </xf>
    <xf numFmtId="0" fontId="13" fillId="0" borderId="65" xfId="8" applyFont="1" applyFill="1" applyBorder="1" applyAlignment="1">
      <alignment horizontal="left" vertical="center"/>
    </xf>
    <xf numFmtId="4" fontId="13" fillId="0" borderId="0" xfId="0" applyNumberFormat="1" applyFont="1" applyFill="1" applyBorder="1" applyAlignment="1">
      <alignment horizontal="center" vertical="center"/>
    </xf>
    <xf numFmtId="0" fontId="27" fillId="6" borderId="19" xfId="8" applyFont="1" applyFill="1" applyBorder="1" applyAlignment="1">
      <alignment horizontal="left" vertical="center"/>
    </xf>
    <xf numFmtId="4" fontId="12" fillId="0" borderId="0" xfId="8" applyNumberFormat="1" applyFont="1" applyFill="1" applyBorder="1" applyAlignment="1">
      <alignment horizontal="center" vertical="center"/>
    </xf>
    <xf numFmtId="3" fontId="13" fillId="0" borderId="12" xfId="0" applyNumberFormat="1" applyFont="1" applyFill="1" applyBorder="1" applyAlignment="1">
      <alignment horizontal="center" vertical="center"/>
    </xf>
    <xf numFmtId="4" fontId="76" fillId="0" borderId="0" xfId="8" applyNumberFormat="1" applyFont="1" applyFill="1" applyBorder="1" applyAlignment="1">
      <alignment horizontal="center" vertical="center"/>
    </xf>
    <xf numFmtId="2" fontId="29" fillId="0" borderId="0" xfId="8"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Font="1" applyAlignment="1">
      <alignment horizontal="center" vertical="center"/>
    </xf>
    <xf numFmtId="170" fontId="13" fillId="0" borderId="0" xfId="0" applyNumberFormat="1" applyFont="1" applyAlignment="1">
      <alignment horizontal="center" vertical="center"/>
    </xf>
    <xf numFmtId="0" fontId="13" fillId="0" borderId="0" xfId="0" applyFont="1" applyAlignment="1">
      <alignment horizontal="left" vertical="center"/>
    </xf>
    <xf numFmtId="4" fontId="13" fillId="0" borderId="0" xfId="0" applyNumberFormat="1" applyFont="1" applyAlignment="1">
      <alignment horizontal="center" vertical="center"/>
    </xf>
    <xf numFmtId="3" fontId="62" fillId="6" borderId="17" xfId="8" applyNumberFormat="1" applyFont="1" applyFill="1" applyBorder="1" applyAlignment="1">
      <alignment horizontal="center" vertical="center"/>
    </xf>
    <xf numFmtId="3" fontId="13" fillId="0" borderId="0" xfId="0" applyNumberFormat="1" applyFont="1" applyAlignment="1">
      <alignment horizontal="center" vertical="center"/>
    </xf>
    <xf numFmtId="0" fontId="32" fillId="6" borderId="17" xfId="8" applyFont="1" applyFill="1" applyBorder="1" applyAlignment="1">
      <alignment horizontal="center" vertical="center"/>
    </xf>
    <xf numFmtId="3" fontId="22" fillId="6" borderId="17" xfId="8" applyNumberFormat="1" applyFont="1" applyFill="1" applyBorder="1" applyAlignment="1">
      <alignment horizontal="center" vertical="center"/>
    </xf>
    <xf numFmtId="2" fontId="32" fillId="6" borderId="17" xfId="8" applyNumberFormat="1" applyFont="1" applyFill="1" applyBorder="1" applyAlignment="1">
      <alignment horizontal="center" vertical="center"/>
    </xf>
    <xf numFmtId="2" fontId="32" fillId="6" borderId="18" xfId="8" applyNumberFormat="1" applyFont="1" applyFill="1" applyBorder="1" applyAlignment="1">
      <alignment horizontal="center" vertical="center"/>
    </xf>
    <xf numFmtId="173" fontId="32" fillId="6" borderId="51" xfId="9" applyNumberFormat="1" applyFont="1" applyFill="1" applyBorder="1" applyAlignment="1">
      <alignment horizontal="center" vertical="center"/>
    </xf>
    <xf numFmtId="4"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3" fontId="22" fillId="0" borderId="0" xfId="0" applyNumberFormat="1" applyFont="1" applyAlignment="1">
      <alignment horizontal="center" vertical="center"/>
    </xf>
    <xf numFmtId="170" fontId="22" fillId="0" borderId="0" xfId="0" applyNumberFormat="1" applyFont="1" applyAlignment="1">
      <alignment horizontal="center" vertical="center"/>
    </xf>
    <xf numFmtId="0" fontId="22" fillId="0" borderId="0" xfId="0" applyFont="1" applyAlignment="1">
      <alignment horizontal="center" vertical="center"/>
    </xf>
    <xf numFmtId="4" fontId="22" fillId="0" borderId="0" xfId="0" applyNumberFormat="1" applyFont="1" applyAlignment="1">
      <alignment horizontal="center" vertical="center"/>
    </xf>
    <xf numFmtId="0" fontId="13" fillId="0" borderId="0" xfId="0" applyFont="1" applyBorder="1" applyAlignment="1">
      <alignment horizontal="center" vertical="center"/>
    </xf>
    <xf numFmtId="0" fontId="29" fillId="6" borderId="17" xfId="8" applyFont="1" applyFill="1" applyBorder="1" applyAlignment="1">
      <alignment horizontal="left" vertical="center"/>
    </xf>
    <xf numFmtId="3" fontId="50" fillId="6" borderId="17" xfId="8" applyNumberFormat="1" applyFont="1" applyFill="1" applyBorder="1" applyAlignment="1">
      <alignment horizontal="left" vertical="center"/>
    </xf>
    <xf numFmtId="2" fontId="29" fillId="6" borderId="17" xfId="8" applyNumberFormat="1" applyFont="1" applyFill="1" applyBorder="1" applyAlignment="1">
      <alignment horizontal="left" vertical="center"/>
    </xf>
    <xf numFmtId="2" fontId="29" fillId="6" borderId="18" xfId="8" applyNumberFormat="1" applyFont="1" applyFill="1" applyBorder="1" applyAlignment="1">
      <alignment horizontal="left" vertical="center"/>
    </xf>
    <xf numFmtId="0" fontId="31" fillId="0" borderId="59" xfId="0" applyFont="1" applyBorder="1" applyAlignment="1">
      <alignment vertical="center"/>
    </xf>
    <xf numFmtId="3" fontId="12" fillId="0" borderId="0" xfId="8" applyNumberFormat="1" applyFont="1" applyFill="1" applyBorder="1" applyAlignment="1">
      <alignment horizontal="center" vertical="center"/>
    </xf>
    <xf numFmtId="2" fontId="77" fillId="0" borderId="0" xfId="8" applyNumberFormat="1" applyFont="1" applyFill="1" applyBorder="1" applyAlignment="1">
      <alignment horizontal="center"/>
    </xf>
    <xf numFmtId="2" fontId="30" fillId="0" borderId="0" xfId="8" applyNumberFormat="1" applyFont="1" applyFill="1" applyBorder="1" applyAlignment="1">
      <alignment horizontal="center"/>
    </xf>
    <xf numFmtId="170" fontId="30" fillId="0" borderId="0" xfId="8" applyNumberFormat="1" applyFont="1" applyFill="1" applyBorder="1" applyAlignment="1">
      <alignment horizontal="center"/>
    </xf>
    <xf numFmtId="170" fontId="11" fillId="9" borderId="0" xfId="8" applyNumberFormat="1" applyFill="1" applyAlignment="1">
      <alignment horizontal="center" vertical="center"/>
    </xf>
    <xf numFmtId="167" fontId="11" fillId="9" borderId="0" xfId="8" applyNumberFormat="1" applyFill="1" applyAlignment="1">
      <alignment horizontal="center" vertical="center"/>
    </xf>
    <xf numFmtId="167" fontId="13" fillId="0" borderId="59" xfId="0" applyNumberFormat="1" applyFont="1" applyFill="1" applyBorder="1" applyAlignment="1" applyProtection="1">
      <alignment horizontal="center" vertical="center"/>
    </xf>
    <xf numFmtId="0" fontId="13" fillId="2" borderId="44" xfId="8" applyFont="1" applyFill="1" applyBorder="1" applyAlignment="1">
      <alignment horizontal="center" vertical="center"/>
    </xf>
    <xf numFmtId="3" fontId="13" fillId="0" borderId="22" xfId="8" applyNumberFormat="1" applyFont="1" applyFill="1" applyBorder="1" applyAlignment="1">
      <alignment horizontal="center" vertical="center"/>
    </xf>
    <xf numFmtId="3" fontId="13" fillId="0" borderId="20" xfId="8" applyNumberFormat="1" applyFont="1" applyFill="1" applyBorder="1" applyAlignment="1">
      <alignment horizontal="center" vertical="center"/>
    </xf>
    <xf numFmtId="0" fontId="31" fillId="0" borderId="59" xfId="0" applyFont="1" applyFill="1" applyBorder="1" applyAlignment="1"/>
    <xf numFmtId="0" fontId="31" fillId="0" borderId="60" xfId="0" applyFont="1" applyFill="1" applyBorder="1" applyAlignment="1">
      <alignment wrapText="1"/>
    </xf>
    <xf numFmtId="0" fontId="31" fillId="0" borderId="1" xfId="0" applyFont="1" applyFill="1" applyBorder="1" applyAlignment="1">
      <alignment wrapText="1"/>
    </xf>
    <xf numFmtId="0" fontId="13" fillId="2" borderId="1" xfId="8" applyFont="1" applyFill="1" applyBorder="1" applyAlignment="1">
      <alignment horizontal="center" vertical="center"/>
    </xf>
    <xf numFmtId="0" fontId="13" fillId="2" borderId="3" xfId="8" applyFont="1" applyFill="1" applyBorder="1" applyAlignment="1">
      <alignment horizontal="center" vertical="center"/>
    </xf>
    <xf numFmtId="171" fontId="11" fillId="0" borderId="0" xfId="8" applyNumberFormat="1" applyFill="1" applyAlignment="1">
      <alignment horizontal="center" vertical="center"/>
    </xf>
    <xf numFmtId="0" fontId="13" fillId="2" borderId="5" xfId="8" applyFont="1" applyFill="1" applyBorder="1" applyAlignment="1">
      <alignment vertical="center" wrapText="1"/>
    </xf>
    <xf numFmtId="0" fontId="13" fillId="0" borderId="3" xfId="8" applyFont="1" applyFill="1" applyBorder="1" applyAlignment="1">
      <alignment horizontal="center" vertical="center"/>
    </xf>
    <xf numFmtId="3" fontId="13" fillId="0" borderId="12" xfId="0" applyNumberFormat="1" applyFont="1" applyBorder="1" applyAlignment="1">
      <alignment horizontal="center" vertical="center"/>
    </xf>
    <xf numFmtId="4" fontId="12" fillId="0" borderId="0"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4" fontId="12" fillId="0" borderId="21" xfId="8" applyNumberFormat="1" applyFont="1" applyFill="1" applyBorder="1" applyAlignment="1">
      <alignment horizontal="center" vertical="center"/>
    </xf>
    <xf numFmtId="0" fontId="73" fillId="0" borderId="0" xfId="0" applyFont="1" applyAlignment="1">
      <alignment vertical="center"/>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12" xfId="0"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4" fontId="12" fillId="0" borderId="0"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170" fontId="11" fillId="9" borderId="0" xfId="8" applyNumberFormat="1" applyFill="1" applyAlignment="1">
      <alignment horizontal="center" vertical="center"/>
    </xf>
    <xf numFmtId="4" fontId="12" fillId="0" borderId="0" xfId="8" applyNumberFormat="1" applyFont="1" applyFill="1" applyBorder="1" applyAlignment="1">
      <alignment horizontal="center" vertical="center"/>
    </xf>
    <xf numFmtId="0" fontId="13" fillId="0" borderId="12" xfId="0" applyFont="1" applyFill="1" applyBorder="1" applyAlignment="1">
      <alignment horizontal="center" vertical="center"/>
    </xf>
    <xf numFmtId="167" fontId="13" fillId="0" borderId="12" xfId="0" applyNumberFormat="1" applyFont="1" applyFill="1" applyBorder="1" applyAlignment="1">
      <alignment horizontal="center" vertical="center" wrapText="1"/>
    </xf>
    <xf numFmtId="170" fontId="11" fillId="9" borderId="0" xfId="8" applyNumberFormat="1" applyFill="1" applyAlignment="1">
      <alignment horizontal="center" vertical="center"/>
    </xf>
    <xf numFmtId="170" fontId="13" fillId="0" borderId="3" xfId="0" applyNumberFormat="1" applyFont="1" applyFill="1" applyBorder="1" applyAlignment="1">
      <alignment horizontal="center" vertical="center"/>
    </xf>
    <xf numFmtId="0" fontId="13" fillId="0" borderId="37" xfId="0" applyFont="1" applyFill="1" applyBorder="1" applyAlignment="1"/>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2" fillId="3" borderId="3" xfId="8" applyNumberFormat="1" applyFont="1" applyFill="1" applyBorder="1" applyAlignment="1">
      <alignment horizontal="center" vertical="center"/>
    </xf>
    <xf numFmtId="4" fontId="13" fillId="0" borderId="0"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0" fontId="59" fillId="0" borderId="0" xfId="0" applyFont="1" applyAlignment="1"/>
    <xf numFmtId="0" fontId="13" fillId="2" borderId="57" xfId="0" applyFont="1" applyFill="1" applyBorder="1" applyAlignment="1">
      <alignment horizontal="left" wrapText="1"/>
    </xf>
    <xf numFmtId="0" fontId="13" fillId="0" borderId="44" xfId="0" applyFont="1" applyFill="1" applyBorder="1" applyAlignment="1">
      <alignment horizontal="center" wrapText="1"/>
    </xf>
    <xf numFmtId="2" fontId="13" fillId="0" borderId="72" xfId="0" applyNumberFormat="1" applyFont="1" applyBorder="1" applyAlignment="1">
      <alignment horizontal="center"/>
    </xf>
    <xf numFmtId="0" fontId="13" fillId="0" borderId="97" xfId="0" applyFont="1" applyFill="1" applyBorder="1" applyAlignment="1"/>
    <xf numFmtId="4" fontId="12" fillId="0" borderId="0" xfId="8" applyNumberFormat="1" applyFont="1" applyFill="1" applyBorder="1" applyAlignment="1">
      <alignment horizontal="center" vertical="center"/>
    </xf>
    <xf numFmtId="2" fontId="13" fillId="0" borderId="12"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2" fontId="13" fillId="0" borderId="12" xfId="0" applyNumberFormat="1" applyFont="1" applyFill="1" applyBorder="1" applyAlignment="1">
      <alignment horizontal="center" vertical="center"/>
    </xf>
    <xf numFmtId="167" fontId="13" fillId="0" borderId="44" xfId="0" applyNumberFormat="1" applyFont="1" applyFill="1" applyBorder="1" applyAlignment="1">
      <alignment horizontal="center" vertical="center" wrapText="1"/>
    </xf>
    <xf numFmtId="4" fontId="12" fillId="3" borderId="58" xfId="8" applyNumberFormat="1" applyFont="1" applyFill="1" applyBorder="1" applyAlignment="1">
      <alignment horizontal="center" vertical="center"/>
    </xf>
    <xf numFmtId="167" fontId="13" fillId="0" borderId="8" xfId="0" applyNumberFormat="1" applyFont="1" applyFill="1" applyBorder="1" applyAlignment="1">
      <alignment horizontal="center" vertical="center" wrapText="1"/>
    </xf>
    <xf numFmtId="2" fontId="13" fillId="0" borderId="12" xfId="0" applyNumberFormat="1" applyFont="1" applyFill="1" applyBorder="1" applyAlignment="1">
      <alignment horizontal="center" vertical="center"/>
    </xf>
    <xf numFmtId="170" fontId="13" fillId="0" borderId="12" xfId="0" applyNumberFormat="1" applyFont="1" applyFill="1" applyBorder="1" applyAlignment="1">
      <alignment horizontal="center" vertical="center"/>
    </xf>
    <xf numFmtId="170" fontId="13" fillId="0" borderId="1"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173" fontId="13" fillId="7" borderId="20" xfId="9" applyNumberFormat="1" applyFont="1" applyFill="1" applyBorder="1" applyAlignment="1">
      <alignment horizontal="center" wrapText="1"/>
    </xf>
    <xf numFmtId="0" fontId="13" fillId="7" borderId="12" xfId="8" applyFont="1" applyFill="1" applyBorder="1" applyAlignment="1">
      <alignment horizontal="center" vertical="center" wrapText="1"/>
    </xf>
    <xf numFmtId="4" fontId="12" fillId="0" borderId="0" xfId="8"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0" fontId="27" fillId="6" borderId="18" xfId="8" applyFont="1" applyFill="1" applyBorder="1" applyAlignment="1">
      <alignment horizontal="center" vertical="center"/>
    </xf>
    <xf numFmtId="167" fontId="13" fillId="7" borderId="44" xfId="0" applyNumberFormat="1" applyFont="1" applyFill="1" applyBorder="1" applyAlignment="1">
      <alignment horizontal="center" vertical="center" wrapText="1"/>
    </xf>
    <xf numFmtId="2" fontId="13" fillId="7" borderId="44" xfId="0" applyNumberFormat="1" applyFont="1" applyFill="1" applyBorder="1" applyAlignment="1">
      <alignment horizontal="center" vertical="center" wrapText="1"/>
    </xf>
    <xf numFmtId="171" fontId="30" fillId="11" borderId="89" xfId="8" applyNumberFormat="1" applyFont="1" applyFill="1" applyBorder="1" applyAlignment="1">
      <alignment horizontal="center" vertical="center"/>
    </xf>
    <xf numFmtId="171" fontId="30" fillId="11" borderId="74" xfId="8" applyNumberFormat="1" applyFont="1" applyFill="1" applyBorder="1" applyAlignment="1">
      <alignment horizontal="center" vertical="center"/>
    </xf>
    <xf numFmtId="0" fontId="30" fillId="11" borderId="0" xfId="8" applyFont="1" applyFill="1" applyBorder="1" applyAlignment="1">
      <alignment horizontal="center" vertical="center"/>
    </xf>
    <xf numFmtId="0" fontId="13" fillId="7" borderId="56" xfId="0" applyFont="1" applyFill="1" applyBorder="1" applyAlignment="1">
      <alignment horizontal="left" vertical="center"/>
    </xf>
    <xf numFmtId="3" fontId="13" fillId="7" borderId="44" xfId="0" applyNumberFormat="1" applyFont="1" applyFill="1" applyBorder="1" applyAlignment="1">
      <alignment horizontal="center" vertical="center" wrapText="1"/>
    </xf>
    <xf numFmtId="2" fontId="13" fillId="7" borderId="72" xfId="0" applyNumberFormat="1" applyFont="1" applyFill="1" applyBorder="1" applyAlignment="1">
      <alignment horizontal="center" vertical="center" wrapText="1"/>
    </xf>
    <xf numFmtId="0" fontId="30" fillId="11" borderId="67" xfId="8" applyFont="1" applyFill="1" applyBorder="1" applyAlignment="1">
      <alignment horizontal="center" vertical="center"/>
    </xf>
    <xf numFmtId="4" fontId="30" fillId="11" borderId="87" xfId="8" applyNumberFormat="1" applyFont="1" applyFill="1" applyBorder="1" applyAlignment="1">
      <alignment horizontal="center" vertical="center"/>
    </xf>
    <xf numFmtId="171" fontId="30" fillId="11" borderId="85" xfId="8" applyNumberFormat="1" applyFont="1" applyFill="1" applyBorder="1" applyAlignment="1">
      <alignment horizontal="center" vertical="center"/>
    </xf>
    <xf numFmtId="0" fontId="30" fillId="11" borderId="55" xfId="8" applyFont="1" applyFill="1" applyBorder="1" applyAlignment="1">
      <alignment horizontal="center" vertical="center"/>
    </xf>
    <xf numFmtId="4" fontId="30" fillId="11" borderId="72" xfId="8" applyNumberFormat="1" applyFont="1" applyFill="1" applyBorder="1" applyAlignment="1">
      <alignment horizontal="center" vertical="center"/>
    </xf>
    <xf numFmtId="0" fontId="11" fillId="11" borderId="67" xfId="8" applyFill="1" applyBorder="1" applyAlignment="1">
      <alignment vertical="center"/>
    </xf>
    <xf numFmtId="0" fontId="11" fillId="11" borderId="0" xfId="8" applyFill="1" applyBorder="1" applyAlignment="1">
      <alignment vertical="center"/>
    </xf>
    <xf numFmtId="170" fontId="30" fillId="11" borderId="99" xfId="8" applyNumberFormat="1" applyFont="1" applyFill="1" applyBorder="1" applyAlignment="1">
      <alignment horizontal="center" vertical="center"/>
    </xf>
    <xf numFmtId="0" fontId="11" fillId="11" borderId="55" xfId="8" applyFill="1" applyBorder="1" applyAlignment="1">
      <alignment vertical="center"/>
    </xf>
    <xf numFmtId="0" fontId="57" fillId="11" borderId="0" xfId="4" applyFill="1" applyBorder="1" applyAlignment="1" applyProtection="1">
      <alignment horizontal="center" vertical="center"/>
    </xf>
    <xf numFmtId="0" fontId="57" fillId="11" borderId="67" xfId="4" applyFill="1" applyBorder="1" applyAlignment="1" applyProtection="1">
      <alignment horizontal="center" vertical="center"/>
    </xf>
    <xf numFmtId="0" fontId="57" fillId="11" borderId="55" xfId="4" applyFill="1" applyBorder="1" applyAlignment="1" applyProtection="1">
      <alignment horizontal="center" vertical="center"/>
    </xf>
    <xf numFmtId="170" fontId="30" fillId="11" borderId="85" xfId="8" applyNumberFormat="1" applyFont="1" applyFill="1" applyBorder="1" applyAlignment="1">
      <alignment horizontal="center" vertical="center"/>
    </xf>
    <xf numFmtId="4" fontId="30" fillId="11" borderId="98" xfId="8" applyNumberFormat="1" applyFont="1" applyFill="1" applyBorder="1" applyAlignment="1">
      <alignment horizontal="center" vertical="center"/>
    </xf>
    <xf numFmtId="0" fontId="4" fillId="11" borderId="67" xfId="0" applyFont="1" applyFill="1" applyBorder="1" applyAlignment="1">
      <alignment horizontal="center"/>
    </xf>
    <xf numFmtId="0" fontId="4" fillId="11" borderId="0" xfId="0" applyFont="1" applyFill="1" applyBorder="1" applyAlignment="1">
      <alignment horizontal="center"/>
    </xf>
    <xf numFmtId="0" fontId="4" fillId="11" borderId="55" xfId="0" applyFont="1" applyFill="1" applyBorder="1" applyAlignment="1">
      <alignment horizontal="center"/>
    </xf>
    <xf numFmtId="2" fontId="4" fillId="11" borderId="67" xfId="0" applyNumberFormat="1" applyFont="1" applyFill="1" applyBorder="1" applyAlignment="1">
      <alignment horizontal="center"/>
    </xf>
    <xf numFmtId="2" fontId="4" fillId="11" borderId="0" xfId="0" applyNumberFormat="1" applyFont="1" applyFill="1" applyBorder="1" applyAlignment="1">
      <alignment horizontal="center"/>
    </xf>
    <xf numFmtId="2" fontId="4" fillId="11" borderId="55" xfId="0" applyNumberFormat="1" applyFont="1" applyFill="1" applyBorder="1" applyAlignment="1">
      <alignment horizontal="center"/>
    </xf>
    <xf numFmtId="0" fontId="78" fillId="0" borderId="2" xfId="0" applyFont="1" applyBorder="1"/>
    <xf numFmtId="0" fontId="78" fillId="0" borderId="4" xfId="0" applyFont="1" applyBorder="1"/>
    <xf numFmtId="0" fontId="78" fillId="0" borderId="9" xfId="0" applyFont="1" applyBorder="1"/>
    <xf numFmtId="2" fontId="13" fillId="11" borderId="95" xfId="0" applyNumberFormat="1" applyFont="1" applyFill="1" applyBorder="1" applyAlignment="1">
      <alignment horizontal="center" vertical="center" wrapText="1"/>
    </xf>
    <xf numFmtId="173" fontId="30" fillId="11" borderId="100" xfId="9" applyNumberFormat="1" applyFont="1" applyFill="1" applyBorder="1" applyAlignment="1">
      <alignment horizontal="center" vertical="center"/>
    </xf>
    <xf numFmtId="173" fontId="30" fillId="11" borderId="101" xfId="9" applyNumberFormat="1" applyFont="1" applyFill="1" applyBorder="1" applyAlignment="1">
      <alignment horizontal="center" vertical="center"/>
    </xf>
    <xf numFmtId="173" fontId="30" fillId="11" borderId="102" xfId="9" applyNumberFormat="1" applyFont="1" applyFill="1" applyBorder="1" applyAlignment="1">
      <alignment horizontal="center" vertical="center"/>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3" fontId="12" fillId="0" borderId="0" xfId="8" applyNumberFormat="1" applyFont="1" applyFill="1" applyBorder="1" applyAlignment="1">
      <alignment horizontal="center" vertical="center"/>
    </xf>
    <xf numFmtId="3" fontId="12" fillId="0" borderId="20" xfId="8" applyNumberFormat="1" applyFont="1" applyFill="1" applyBorder="1" applyAlignment="1">
      <alignment horizontal="center" vertical="center"/>
    </xf>
    <xf numFmtId="4" fontId="12" fillId="3" borderId="3"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4" fontId="13" fillId="0" borderId="0"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3" fontId="13" fillId="0" borderId="8" xfId="0"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12" xfId="0" applyFont="1" applyFill="1" applyBorder="1" applyAlignment="1">
      <alignment horizontal="center" vertical="center"/>
    </xf>
    <xf numFmtId="2" fontId="13" fillId="0" borderId="8" xfId="0" applyNumberFormat="1" applyFont="1" applyFill="1" applyBorder="1" applyAlignment="1">
      <alignment horizontal="center" vertical="center"/>
    </xf>
    <xf numFmtId="170" fontId="11" fillId="9" borderId="0" xfId="8" applyNumberFormat="1" applyFill="1" applyAlignment="1">
      <alignment horizontal="center" vertical="center"/>
    </xf>
    <xf numFmtId="167" fontId="13" fillId="0" borderId="8" xfId="0" applyNumberFormat="1" applyFont="1" applyFill="1" applyBorder="1" applyAlignment="1">
      <alignment horizontal="center" vertical="center"/>
    </xf>
    <xf numFmtId="0" fontId="13" fillId="0" borderId="12" xfId="0" quotePrefix="1" applyFont="1" applyFill="1" applyBorder="1" applyAlignment="1">
      <alignment horizontal="center" vertical="center"/>
    </xf>
    <xf numFmtId="1" fontId="13" fillId="0" borderId="12" xfId="0" quotePrefix="1" applyNumberFormat="1" applyFont="1" applyFill="1" applyBorder="1" applyAlignment="1">
      <alignment horizontal="center" vertical="center" wrapText="1"/>
    </xf>
    <xf numFmtId="1" fontId="13" fillId="0" borderId="8" xfId="0" quotePrefix="1" applyNumberFormat="1" applyFont="1" applyFill="1" applyBorder="1" applyAlignment="1">
      <alignment horizontal="center" vertical="center" wrapText="1"/>
    </xf>
    <xf numFmtId="173" fontId="11" fillId="0" borderId="0" xfId="8" applyNumberFormat="1" applyAlignment="1">
      <alignment vertical="center"/>
    </xf>
    <xf numFmtId="0" fontId="13" fillId="0" borderId="37" xfId="0" applyFont="1" applyFill="1" applyBorder="1" applyAlignment="1">
      <alignment horizontal="left" vertical="center"/>
    </xf>
    <xf numFmtId="167" fontId="13" fillId="9" borderId="0" xfId="0" applyNumberFormat="1" applyFont="1" applyFill="1" applyAlignment="1">
      <alignment horizontal="center"/>
    </xf>
    <xf numFmtId="167" fontId="13" fillId="0" borderId="0" xfId="0" applyNumberFormat="1" applyFont="1" applyAlignment="1">
      <alignment horizontal="center"/>
    </xf>
    <xf numFmtId="173" fontId="29" fillId="4" borderId="51" xfId="9" applyNumberFormat="1" applyFont="1" applyFill="1" applyBorder="1" applyAlignment="1">
      <alignment horizontal="center" vertical="center"/>
    </xf>
    <xf numFmtId="0" fontId="13" fillId="0" borderId="12" xfId="0" applyFont="1" applyFill="1" applyBorder="1" applyAlignment="1">
      <alignment horizontal="center" vertical="center" wrapText="1"/>
    </xf>
    <xf numFmtId="167" fontId="13" fillId="0" borderId="12" xfId="0" applyNumberFormat="1" applyFont="1" applyBorder="1" applyAlignment="1">
      <alignment horizontal="center"/>
    </xf>
    <xf numFmtId="2" fontId="13" fillId="0" borderId="50" xfId="0" applyNumberFormat="1" applyFont="1" applyBorder="1" applyAlignment="1">
      <alignment horizontal="center"/>
    </xf>
    <xf numFmtId="167" fontId="13" fillId="0" borderId="44" xfId="0" applyNumberFormat="1" applyFont="1" applyFill="1" applyBorder="1" applyAlignment="1" applyProtection="1">
      <alignment horizontal="center" vertical="center"/>
    </xf>
    <xf numFmtId="0" fontId="13" fillId="0" borderId="37" xfId="0" applyFont="1" applyBorder="1" applyAlignment="1">
      <alignment horizontal="left"/>
    </xf>
    <xf numFmtId="2" fontId="13" fillId="0" borderId="27" xfId="0" applyNumberFormat="1" applyFont="1" applyBorder="1" applyAlignment="1">
      <alignment horizontal="center"/>
    </xf>
    <xf numFmtId="0" fontId="65" fillId="9" borderId="0" xfId="0" applyFont="1" applyFill="1" applyAlignment="1">
      <alignment horizontal="center"/>
    </xf>
    <xf numFmtId="167" fontId="65" fillId="9" borderId="0" xfId="0" applyNumberFormat="1" applyFont="1" applyFill="1" applyAlignment="1">
      <alignment horizontal="center"/>
    </xf>
    <xf numFmtId="3" fontId="12" fillId="0" borderId="0" xfId="8" applyNumberFormat="1" applyFont="1" applyFill="1" applyBorder="1" applyAlignment="1">
      <alignment horizontal="center" vertical="center"/>
    </xf>
    <xf numFmtId="2" fontId="13" fillId="0" borderId="12"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0" fontId="27" fillId="6" borderId="46" xfId="8" applyFont="1" applyFill="1" applyBorder="1" applyAlignment="1">
      <alignment horizontal="left" vertical="center"/>
    </xf>
    <xf numFmtId="2" fontId="13" fillId="0" borderId="9" xfId="0" applyNumberFormat="1" applyFont="1" applyFill="1" applyBorder="1" applyAlignment="1">
      <alignment horizontal="left" vertical="center"/>
    </xf>
    <xf numFmtId="2" fontId="13" fillId="0" borderId="3" xfId="0" quotePrefix="1" applyNumberFormat="1" applyFont="1" applyFill="1" applyBorder="1" applyAlignment="1">
      <alignment horizontal="center" vertical="center"/>
    </xf>
    <xf numFmtId="4" fontId="13" fillId="0" borderId="39" xfId="8" applyNumberFormat="1" applyFont="1" applyFill="1" applyBorder="1" applyAlignment="1">
      <alignment horizontal="center" vertical="center"/>
    </xf>
    <xf numFmtId="2" fontId="13" fillId="0" borderId="2" xfId="0" applyNumberFormat="1" applyFont="1" applyFill="1" applyBorder="1" applyAlignment="1">
      <alignment horizontal="left" vertical="center"/>
    </xf>
    <xf numFmtId="2" fontId="13" fillId="0" borderId="1" xfId="0" quotePrefix="1" applyNumberFormat="1" applyFont="1" applyFill="1" applyBorder="1" applyAlignment="1">
      <alignment horizontal="center" vertical="center"/>
    </xf>
    <xf numFmtId="4" fontId="13" fillId="0" borderId="23" xfId="8" applyNumberFormat="1" applyFont="1" applyFill="1" applyBorder="1" applyAlignment="1">
      <alignment horizontal="center" vertical="center"/>
    </xf>
    <xf numFmtId="3" fontId="13" fillId="0" borderId="31" xfId="8" applyNumberFormat="1" applyFont="1" applyFill="1" applyBorder="1" applyAlignment="1">
      <alignment horizontal="center" vertical="center"/>
    </xf>
    <xf numFmtId="2" fontId="13" fillId="0" borderId="4" xfId="0" applyNumberFormat="1" applyFont="1" applyFill="1" applyBorder="1" applyAlignment="1">
      <alignment horizontal="left" vertical="center"/>
    </xf>
    <xf numFmtId="2" fontId="13" fillId="0" borderId="5" xfId="0" quotePrefix="1" applyNumberFormat="1" applyFont="1" applyFill="1" applyBorder="1" applyAlignment="1">
      <alignment horizontal="center" vertical="center"/>
    </xf>
    <xf numFmtId="4" fontId="13" fillId="0" borderId="34" xfId="8" applyNumberFormat="1" applyFont="1" applyFill="1" applyBorder="1" applyAlignment="1">
      <alignment horizontal="center" vertical="center"/>
    </xf>
    <xf numFmtId="3" fontId="13" fillId="0" borderId="32" xfId="8" applyNumberFormat="1" applyFont="1" applyFill="1" applyBorder="1" applyAlignment="1">
      <alignment horizontal="center" vertical="center"/>
    </xf>
    <xf numFmtId="4" fontId="13" fillId="0" borderId="36" xfId="8" applyNumberFormat="1" applyFont="1" applyFill="1" applyBorder="1" applyAlignment="1">
      <alignment horizontal="center" vertical="center"/>
    </xf>
    <xf numFmtId="2" fontId="13" fillId="0" borderId="42" xfId="0" applyNumberFormat="1" applyFont="1" applyFill="1" applyBorder="1" applyAlignment="1">
      <alignment horizontal="left" vertical="center"/>
    </xf>
    <xf numFmtId="1" fontId="13" fillId="0" borderId="12" xfId="0" quotePrefix="1" applyNumberFormat="1" applyFont="1" applyFill="1" applyBorder="1" applyAlignment="1">
      <alignment horizontal="center" vertical="center"/>
    </xf>
    <xf numFmtId="4" fontId="13" fillId="0" borderId="26" xfId="8" applyNumberFormat="1" applyFont="1" applyFill="1" applyBorder="1" applyAlignment="1">
      <alignment horizontal="center" vertical="center"/>
    </xf>
    <xf numFmtId="1" fontId="13" fillId="0" borderId="35" xfId="0" quotePrefix="1" applyNumberFormat="1" applyFont="1" applyFill="1" applyBorder="1" applyAlignment="1">
      <alignment horizontal="center" vertical="center"/>
    </xf>
    <xf numFmtId="2" fontId="13" fillId="0" borderId="25" xfId="0" applyNumberFormat="1" applyFont="1" applyFill="1" applyBorder="1" applyAlignment="1">
      <alignment horizontal="left" vertical="center"/>
    </xf>
    <xf numFmtId="4" fontId="12" fillId="3" borderId="11" xfId="8" applyNumberFormat="1" applyFont="1" applyFill="1" applyBorder="1" applyAlignment="1">
      <alignment horizontal="center" vertical="center"/>
    </xf>
    <xf numFmtId="4" fontId="13" fillId="0" borderId="52" xfId="8" applyNumberFormat="1" applyFont="1" applyFill="1" applyBorder="1" applyAlignment="1">
      <alignment horizontal="center" vertical="center"/>
    </xf>
    <xf numFmtId="3" fontId="13" fillId="0" borderId="51" xfId="8" applyNumberFormat="1" applyFont="1" applyFill="1" applyBorder="1" applyAlignment="1">
      <alignment horizontal="center" vertical="center"/>
    </xf>
    <xf numFmtId="2" fontId="73" fillId="0" borderId="0" xfId="0" applyNumberFormat="1" applyFont="1" applyFill="1" applyAlignment="1">
      <alignment horizontal="left" vertical="center"/>
    </xf>
    <xf numFmtId="3" fontId="62" fillId="0" borderId="70"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9" fontId="13" fillId="0" borderId="0" xfId="12" applyFont="1" applyFill="1" applyBorder="1" applyAlignment="1">
      <alignment horizontal="center" vertical="center" wrapText="1"/>
    </xf>
    <xf numFmtId="4" fontId="12" fillId="0" borderId="0" xfId="8" applyNumberFormat="1" applyFont="1" applyFill="1" applyBorder="1" applyAlignment="1">
      <alignment horizontal="center" vertical="center"/>
    </xf>
    <xf numFmtId="166" fontId="13" fillId="0" borderId="0" xfId="9" applyFont="1" applyAlignment="1">
      <alignment horizontal="center"/>
    </xf>
    <xf numFmtId="166" fontId="13" fillId="0" borderId="0" xfId="9" applyFont="1" applyAlignment="1">
      <alignment horizontal="center" vertical="center"/>
    </xf>
    <xf numFmtId="164" fontId="13" fillId="0" borderId="0" xfId="0" applyNumberFormat="1" applyFont="1" applyAlignment="1">
      <alignment horizontal="center"/>
    </xf>
    <xf numFmtId="2" fontId="13" fillId="0" borderId="0" xfId="0" applyNumberFormat="1" applyFont="1" applyFill="1" applyBorder="1" applyAlignment="1">
      <alignment horizontal="center" vertical="center" wrapText="1"/>
    </xf>
    <xf numFmtId="0" fontId="31" fillId="0" borderId="16" xfId="0" applyFont="1" applyBorder="1" applyAlignment="1">
      <alignment horizontal="left" vertical="center" wrapText="1"/>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3" fontId="62" fillId="0" borderId="59" xfId="0" applyNumberFormat="1" applyFont="1" applyFill="1" applyBorder="1" applyAlignment="1">
      <alignment horizontal="center" vertical="center" wrapText="1"/>
    </xf>
    <xf numFmtId="3" fontId="62" fillId="0" borderId="48" xfId="0" quotePrefix="1" applyNumberFormat="1" applyFont="1" applyFill="1" applyBorder="1" applyAlignment="1">
      <alignment horizontal="center" vertical="center"/>
    </xf>
    <xf numFmtId="3" fontId="62" fillId="0" borderId="48"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3" fontId="62" fillId="0" borderId="59" xfId="0" applyNumberFormat="1" applyFont="1" applyFill="1" applyBorder="1" applyAlignment="1">
      <alignment horizontal="center" vertical="center"/>
    </xf>
    <xf numFmtId="3" fontId="62" fillId="0" borderId="59"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3" fontId="62" fillId="0" borderId="23" xfId="0" applyNumberFormat="1" applyFont="1" applyFill="1" applyBorder="1" applyAlignment="1">
      <alignment horizontal="center" vertical="center"/>
    </xf>
    <xf numFmtId="3" fontId="62" fillId="0" borderId="3" xfId="0" applyNumberFormat="1" applyFont="1" applyFill="1" applyBorder="1" applyAlignment="1" applyProtection="1">
      <alignment horizontal="center" vertical="center"/>
    </xf>
    <xf numFmtId="3" fontId="62" fillId="0" borderId="1" xfId="0" applyNumberFormat="1" applyFont="1" applyFill="1" applyBorder="1" applyAlignment="1" applyProtection="1">
      <alignment horizontal="center" vertical="center"/>
    </xf>
    <xf numFmtId="3" fontId="62" fillId="0" borderId="5" xfId="0" applyNumberFormat="1" applyFont="1" applyFill="1" applyBorder="1" applyAlignment="1" applyProtection="1">
      <alignment horizontal="center" vertical="center"/>
    </xf>
    <xf numFmtId="0" fontId="31" fillId="0" borderId="15" xfId="0" applyFont="1" applyBorder="1" applyAlignment="1">
      <alignment horizontal="left" vertical="center"/>
    </xf>
    <xf numFmtId="3" fontId="62" fillId="0" borderId="6" xfId="0" applyNumberFormat="1" applyFont="1" applyFill="1" applyBorder="1" applyAlignment="1">
      <alignment horizontal="center" vertical="center"/>
    </xf>
    <xf numFmtId="3" fontId="62" fillId="0" borderId="12" xfId="0" applyNumberFormat="1" applyFont="1" applyFill="1" applyBorder="1" applyAlignment="1" applyProtection="1">
      <alignment horizontal="center" vertical="center"/>
    </xf>
    <xf numFmtId="3" fontId="62" fillId="0" borderId="8" xfId="0" applyNumberFormat="1" applyFont="1" applyFill="1" applyBorder="1" applyAlignment="1" applyProtection="1">
      <alignment horizontal="center" vertical="center"/>
    </xf>
    <xf numFmtId="3" fontId="62" fillId="0" borderId="35" xfId="0" applyNumberFormat="1" applyFont="1" applyFill="1" applyBorder="1" applyAlignment="1" applyProtection="1">
      <alignment horizontal="center" vertical="center"/>
    </xf>
    <xf numFmtId="3" fontId="62" fillId="0" borderId="15" xfId="0" applyNumberFormat="1" applyFont="1" applyFill="1" applyBorder="1" applyAlignment="1">
      <alignment horizontal="center" vertical="center" wrapText="1"/>
    </xf>
    <xf numFmtId="3" fontId="62" fillId="0" borderId="12" xfId="0" applyNumberFormat="1" applyFont="1" applyFill="1" applyBorder="1" applyAlignment="1">
      <alignment horizontal="center" vertical="center" wrapText="1"/>
    </xf>
    <xf numFmtId="3" fontId="62" fillId="0" borderId="1" xfId="0" applyNumberFormat="1" applyFont="1" applyFill="1" applyBorder="1" applyAlignment="1">
      <alignment horizontal="center" vertical="center" wrapText="1"/>
    </xf>
    <xf numFmtId="3" fontId="62" fillId="0" borderId="5" xfId="0" applyNumberFormat="1" applyFont="1" applyFill="1" applyBorder="1" applyAlignment="1">
      <alignment horizontal="center" vertical="center" wrapText="1"/>
    </xf>
    <xf numFmtId="3" fontId="62" fillId="0" borderId="3" xfId="0" applyNumberFormat="1" applyFont="1" applyFill="1" applyBorder="1" applyAlignment="1">
      <alignment horizontal="center"/>
    </xf>
    <xf numFmtId="3" fontId="62" fillId="0" borderId="1" xfId="0" applyNumberFormat="1" applyFont="1" applyFill="1" applyBorder="1" applyAlignment="1">
      <alignment horizontal="center"/>
    </xf>
    <xf numFmtId="3" fontId="62" fillId="0" borderId="5" xfId="0" applyNumberFormat="1" applyFont="1" applyFill="1" applyBorder="1" applyAlignment="1">
      <alignment horizontal="center"/>
    </xf>
    <xf numFmtId="3" fontId="62" fillId="0" borderId="65" xfId="0" applyNumberFormat="1" applyFont="1" applyFill="1" applyBorder="1" applyAlignment="1" applyProtection="1">
      <alignment horizontal="center" vertical="center"/>
    </xf>
    <xf numFmtId="3" fontId="62" fillId="0" borderId="6" xfId="0" applyNumberFormat="1" applyFont="1" applyFill="1" applyBorder="1" applyAlignment="1">
      <alignment horizontal="center" vertical="center" wrapText="1"/>
    </xf>
    <xf numFmtId="3" fontId="62" fillId="0" borderId="3" xfId="0" applyNumberFormat="1" applyFont="1" applyFill="1" applyBorder="1" applyAlignment="1">
      <alignment horizontal="center" vertical="center" wrapText="1"/>
    </xf>
    <xf numFmtId="3" fontId="62" fillId="0" borderId="3" xfId="0" applyNumberFormat="1" applyFont="1" applyFill="1" applyBorder="1" applyAlignment="1">
      <alignment horizontal="center" wrapText="1"/>
    </xf>
    <xf numFmtId="3" fontId="62" fillId="0" borderId="1" xfId="0" applyNumberFormat="1" applyFont="1" applyFill="1" applyBorder="1" applyAlignment="1">
      <alignment horizontal="center" wrapText="1"/>
    </xf>
    <xf numFmtId="3" fontId="62" fillId="0" borderId="5" xfId="0" applyNumberFormat="1" applyFont="1" applyFill="1" applyBorder="1" applyAlignment="1">
      <alignment horizontal="center" wrapText="1"/>
    </xf>
    <xf numFmtId="3" fontId="62" fillId="0" borderId="44" xfId="0" applyNumberFormat="1" applyFont="1" applyFill="1" applyBorder="1" applyAlignment="1">
      <alignment horizontal="center" wrapText="1"/>
    </xf>
    <xf numFmtId="3" fontId="62" fillId="0" borderId="48" xfId="0" applyNumberFormat="1" applyFont="1" applyFill="1" applyBorder="1" applyAlignment="1">
      <alignment horizontal="center" vertical="center" wrapText="1"/>
    </xf>
    <xf numFmtId="3" fontId="62" fillId="0" borderId="39" xfId="0" applyNumberFormat="1" applyFont="1" applyFill="1" applyBorder="1" applyAlignment="1">
      <alignment horizontal="center" vertical="center" wrapText="1"/>
    </xf>
    <xf numFmtId="3" fontId="62" fillId="0" borderId="23" xfId="0" applyNumberFormat="1" applyFont="1" applyFill="1" applyBorder="1" applyAlignment="1">
      <alignment horizontal="center" vertical="center" wrapText="1"/>
    </xf>
    <xf numFmtId="3" fontId="62" fillId="0" borderId="34" xfId="0" applyNumberFormat="1" applyFont="1" applyFill="1" applyBorder="1" applyAlignment="1">
      <alignment horizontal="center" vertical="center" wrapText="1"/>
    </xf>
    <xf numFmtId="3" fontId="62" fillId="0" borderId="29" xfId="0" applyNumberFormat="1" applyFont="1" applyFill="1" applyBorder="1" applyAlignment="1">
      <alignment horizontal="center" vertical="center" wrapText="1"/>
    </xf>
    <xf numFmtId="3" fontId="62" fillId="0" borderId="34" xfId="0" applyNumberFormat="1" applyFont="1" applyFill="1" applyBorder="1" applyAlignment="1">
      <alignment horizontal="center" vertical="center"/>
    </xf>
    <xf numFmtId="3" fontId="62" fillId="0" borderId="39" xfId="8" applyNumberFormat="1" applyFont="1" applyFill="1" applyBorder="1" applyAlignment="1">
      <alignment horizontal="center" vertical="center"/>
    </xf>
    <xf numFmtId="3" fontId="62" fillId="0" borderId="23" xfId="8" applyNumberFormat="1" applyFont="1" applyFill="1" applyBorder="1" applyAlignment="1">
      <alignment horizontal="center" vertical="center"/>
    </xf>
    <xf numFmtId="3" fontId="62" fillId="0" borderId="34" xfId="8" applyNumberFormat="1" applyFont="1" applyFill="1" applyBorder="1" applyAlignment="1">
      <alignment horizontal="center" vertical="center"/>
    </xf>
    <xf numFmtId="3" fontId="62" fillId="0" borderId="50" xfId="8" applyNumberFormat="1" applyFont="1" applyFill="1" applyBorder="1" applyAlignment="1">
      <alignment horizontal="center" vertical="center"/>
    </xf>
    <xf numFmtId="3" fontId="62" fillId="0" borderId="63" xfId="0" applyNumberFormat="1" applyFont="1" applyFill="1" applyBorder="1" applyAlignment="1">
      <alignment horizontal="center" vertical="center" wrapText="1"/>
    </xf>
    <xf numFmtId="3" fontId="70" fillId="0" borderId="23" xfId="8" applyNumberFormat="1" applyFont="1" applyFill="1" applyBorder="1" applyAlignment="1">
      <alignment horizontal="center" vertical="center"/>
    </xf>
    <xf numFmtId="3" fontId="62" fillId="0" borderId="12" xfId="0" quotePrefix="1" applyNumberFormat="1" applyFont="1" applyFill="1" applyBorder="1" applyAlignment="1">
      <alignment horizontal="center"/>
    </xf>
    <xf numFmtId="3" fontId="62" fillId="0" borderId="1" xfId="0" quotePrefix="1" applyNumberFormat="1" applyFont="1" applyFill="1" applyBorder="1" applyAlignment="1">
      <alignment horizontal="center"/>
    </xf>
    <xf numFmtId="3" fontId="62" fillId="0" borderId="8" xfId="0" applyNumberFormat="1" applyFont="1" applyFill="1" applyBorder="1" applyAlignment="1">
      <alignment horizontal="center" vertical="center"/>
    </xf>
    <xf numFmtId="3" fontId="62" fillId="0" borderId="3" xfId="0" quotePrefix="1" applyNumberFormat="1" applyFont="1" applyFill="1" applyBorder="1" applyAlignment="1">
      <alignment horizontal="center" vertical="center"/>
    </xf>
    <xf numFmtId="3" fontId="62" fillId="0" borderId="1" xfId="0" quotePrefix="1" applyNumberFormat="1" applyFont="1" applyFill="1" applyBorder="1" applyAlignment="1">
      <alignment horizontal="center" vertical="center"/>
    </xf>
    <xf numFmtId="3" fontId="62" fillId="0" borderId="12" xfId="0" quotePrefix="1" applyNumberFormat="1" applyFont="1" applyFill="1" applyBorder="1" applyAlignment="1">
      <alignment horizontal="center" vertical="center"/>
    </xf>
    <xf numFmtId="3" fontId="62" fillId="0" borderId="44" xfId="0" applyNumberFormat="1" applyFont="1" applyFill="1" applyBorder="1" applyAlignment="1">
      <alignment horizontal="center" vertical="center"/>
    </xf>
    <xf numFmtId="3" fontId="62" fillId="0" borderId="11" xfId="0" applyNumberFormat="1" applyFont="1" applyFill="1" applyBorder="1" applyAlignment="1">
      <alignment horizontal="center"/>
    </xf>
    <xf numFmtId="3" fontId="62" fillId="0" borderId="3" xfId="0" quotePrefix="1" applyNumberFormat="1" applyFont="1" applyFill="1" applyBorder="1" applyAlignment="1">
      <alignment horizontal="center"/>
    </xf>
    <xf numFmtId="3" fontId="62" fillId="0" borderId="5" xfId="0" quotePrefix="1" applyNumberFormat="1" applyFont="1" applyFill="1" applyBorder="1" applyAlignment="1">
      <alignment horizontal="center"/>
    </xf>
    <xf numFmtId="3" fontId="62" fillId="0" borderId="5" xfId="0" quotePrefix="1" applyNumberFormat="1" applyFont="1" applyFill="1" applyBorder="1" applyAlignment="1">
      <alignment horizontal="center" vertical="center"/>
    </xf>
    <xf numFmtId="3" fontId="62" fillId="0" borderId="44" xfId="0" applyNumberFormat="1" applyFont="1" applyFill="1" applyBorder="1" applyAlignment="1">
      <alignment horizontal="center"/>
    </xf>
    <xf numFmtId="3" fontId="62" fillId="0" borderId="6" xfId="0" quotePrefix="1" applyNumberFormat="1" applyFont="1" applyFill="1" applyBorder="1" applyAlignment="1">
      <alignment horizontal="center" vertical="center"/>
    </xf>
    <xf numFmtId="3" fontId="62" fillId="0" borderId="60" xfId="0" applyNumberFormat="1" applyFont="1" applyFill="1" applyBorder="1" applyAlignment="1">
      <alignment horizontal="center" vertical="center"/>
    </xf>
    <xf numFmtId="3" fontId="62" fillId="0" borderId="16" xfId="0" applyNumberFormat="1" applyFont="1" applyFill="1" applyBorder="1" applyAlignment="1">
      <alignment horizontal="center" vertical="center"/>
    </xf>
    <xf numFmtId="3" fontId="62" fillId="0" borderId="7"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0" fontId="13" fillId="0" borderId="12" xfId="0" applyFont="1" applyFill="1" applyBorder="1" applyAlignment="1">
      <alignment horizontal="center" vertical="center"/>
    </xf>
    <xf numFmtId="170" fontId="11" fillId="9" borderId="0" xfId="8" applyNumberFormat="1" applyFill="1" applyAlignment="1">
      <alignment horizontal="center" vertical="center"/>
    </xf>
    <xf numFmtId="3" fontId="62" fillId="0" borderId="59" xfId="0" quotePrefix="1"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3" fillId="0" borderId="0"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2" fontId="13" fillId="0" borderId="8"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0" fontId="30" fillId="11" borderId="91" xfId="8" applyFont="1" applyFill="1" applyBorder="1" applyAlignment="1">
      <alignment horizontal="right" vertical="center"/>
    </xf>
    <xf numFmtId="0" fontId="30" fillId="11" borderId="90" xfId="8" applyFont="1" applyFill="1" applyBorder="1" applyAlignment="1">
      <alignment horizontal="right" vertical="center"/>
    </xf>
    <xf numFmtId="0" fontId="30" fillId="11" borderId="74" xfId="8" applyFont="1" applyFill="1" applyBorder="1" applyAlignment="1">
      <alignment horizontal="right" vertical="center"/>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3" fontId="62" fillId="0" borderId="5" xfId="8" applyNumberFormat="1" applyFont="1" applyFill="1" applyBorder="1" applyAlignment="1">
      <alignment horizontal="center" vertical="center"/>
    </xf>
    <xf numFmtId="4" fontId="12" fillId="3" borderId="3" xfId="8" applyNumberFormat="1" applyFont="1" applyFill="1" applyBorder="1" applyAlignment="1">
      <alignment horizontal="center" vertical="center"/>
    </xf>
    <xf numFmtId="4" fontId="12" fillId="3" borderId="5"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12" xfId="0" applyFont="1" applyFill="1" applyBorder="1" applyAlignment="1">
      <alignment horizontal="center" vertical="center"/>
    </xf>
    <xf numFmtId="2" fontId="13" fillId="0" borderId="8" xfId="0" applyNumberFormat="1" applyFont="1" applyFill="1" applyBorder="1" applyAlignment="1">
      <alignment horizontal="center" vertical="center"/>
    </xf>
    <xf numFmtId="170" fontId="11" fillId="9" borderId="0" xfId="8" applyNumberFormat="1" applyFill="1" applyAlignment="1">
      <alignment horizontal="center" vertical="center"/>
    </xf>
    <xf numFmtId="3" fontId="62" fillId="0" borderId="59"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0" fontId="27" fillId="6" borderId="18" xfId="8" applyFont="1" applyFill="1" applyBorder="1" applyAlignment="1">
      <alignment horizontal="center" vertical="center"/>
    </xf>
    <xf numFmtId="167" fontId="13" fillId="0" borderId="8" xfId="0" applyNumberFormat="1" applyFont="1" applyFill="1" applyBorder="1" applyAlignment="1">
      <alignment horizontal="center" vertical="center"/>
    </xf>
    <xf numFmtId="0" fontId="13" fillId="0" borderId="2" xfId="0" applyFont="1" applyFill="1" applyBorder="1" applyAlignment="1">
      <alignment horizontal="left" vertical="center"/>
    </xf>
    <xf numFmtId="0" fontId="13" fillId="0" borderId="1" xfId="0" applyFont="1" applyFill="1" applyBorder="1" applyAlignment="1">
      <alignment horizontal="left" vertical="center"/>
    </xf>
    <xf numFmtId="4" fontId="13" fillId="0" borderId="8" xfId="0" applyNumberFormat="1" applyFont="1" applyBorder="1" applyAlignment="1"/>
    <xf numFmtId="167" fontId="13" fillId="0" borderId="65" xfId="8" applyNumberFormat="1" applyFont="1" applyFill="1" applyBorder="1" applyAlignment="1">
      <alignment horizontal="center" vertical="center" wrapText="1"/>
    </xf>
    <xf numFmtId="0" fontId="13" fillId="0" borderId="8" xfId="8" applyFont="1" applyFill="1" applyBorder="1" applyAlignment="1">
      <alignment horizontal="left" vertical="center"/>
    </xf>
    <xf numFmtId="167" fontId="13" fillId="0" borderId="8" xfId="8" applyNumberFormat="1" applyFont="1" applyFill="1" applyBorder="1" applyAlignment="1">
      <alignment horizontal="center" vertical="center" wrapText="1"/>
    </xf>
    <xf numFmtId="0" fontId="31" fillId="0" borderId="5" xfId="0" applyFont="1" applyFill="1" applyBorder="1" applyAlignment="1">
      <alignment vertical="center"/>
    </xf>
    <xf numFmtId="4" fontId="12" fillId="2" borderId="39" xfId="8" applyNumberFormat="1" applyFont="1" applyFill="1" applyBorder="1" applyAlignment="1">
      <alignment vertical="center"/>
    </xf>
    <xf numFmtId="4" fontId="12" fillId="2" borderId="23" xfId="8" applyNumberFormat="1" applyFont="1" applyFill="1" applyBorder="1" applyAlignment="1">
      <alignment vertical="center"/>
    </xf>
    <xf numFmtId="4" fontId="12" fillId="2" borderId="34" xfId="8" applyNumberFormat="1" applyFont="1" applyFill="1" applyBorder="1" applyAlignment="1">
      <alignment vertical="center"/>
    </xf>
    <xf numFmtId="0" fontId="60" fillId="6" borderId="46" xfId="8" applyFont="1" applyFill="1" applyBorder="1" applyAlignment="1">
      <alignment horizontal="left" vertical="center"/>
    </xf>
    <xf numFmtId="0" fontId="13" fillId="0" borderId="9" xfId="0" applyFont="1" applyFill="1" applyBorder="1" applyAlignment="1">
      <alignment horizontal="left" vertical="center" wrapText="1"/>
    </xf>
    <xf numFmtId="4" fontId="12" fillId="0" borderId="3" xfId="8" applyNumberFormat="1" applyFont="1" applyFill="1" applyBorder="1" applyAlignment="1">
      <alignment horizontal="center" vertical="center"/>
    </xf>
    <xf numFmtId="0" fontId="13" fillId="0" borderId="2"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31" fillId="0" borderId="1" xfId="0" applyFont="1" applyFill="1" applyBorder="1" applyAlignment="1">
      <alignment vertical="center"/>
    </xf>
    <xf numFmtId="3" fontId="12" fillId="0" borderId="0" xfId="8" applyNumberFormat="1" applyFont="1" applyFill="1" applyBorder="1" applyAlignment="1">
      <alignment vertical="center"/>
    </xf>
    <xf numFmtId="3" fontId="62" fillId="0" borderId="1" xfId="8" applyNumberFormat="1" applyFont="1" applyFill="1" applyBorder="1" applyAlignment="1">
      <alignment horizontal="center" vertical="center"/>
    </xf>
    <xf numFmtId="3" fontId="12" fillId="2" borderId="22" xfId="8" applyNumberFormat="1" applyFont="1" applyFill="1" applyBorder="1" applyAlignment="1">
      <alignment horizontal="center" vertical="center"/>
    </xf>
    <xf numFmtId="3" fontId="12" fillId="2" borderId="31" xfId="8" applyNumberFormat="1" applyFont="1" applyFill="1" applyBorder="1" applyAlignment="1">
      <alignment horizontal="center" vertical="center"/>
    </xf>
    <xf numFmtId="3" fontId="12" fillId="2" borderId="32" xfId="8" applyNumberFormat="1" applyFont="1" applyFill="1" applyBorder="1" applyAlignment="1">
      <alignment horizontal="center" vertical="center"/>
    </xf>
    <xf numFmtId="0" fontId="60" fillId="6" borderId="47" xfId="8" applyFont="1" applyFill="1" applyBorder="1" applyAlignment="1">
      <alignment horizontal="center" vertical="center"/>
    </xf>
    <xf numFmtId="0" fontId="13" fillId="0" borderId="14" xfId="11" applyNumberFormat="1" applyFont="1" applyFill="1" applyBorder="1" applyAlignment="1">
      <alignment vertical="center" wrapText="1"/>
    </xf>
    <xf numFmtId="4" fontId="12" fillId="0" borderId="0" xfId="8"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12" xfId="0" applyFont="1" applyFill="1" applyBorder="1" applyAlignment="1">
      <alignment horizontal="center" vertical="center"/>
    </xf>
    <xf numFmtId="3" fontId="62" fillId="0" borderId="59" xfId="0" quotePrefix="1" applyNumberFormat="1" applyFont="1" applyFill="1" applyBorder="1" applyAlignment="1">
      <alignment horizontal="center" vertical="center"/>
    </xf>
    <xf numFmtId="170" fontId="11" fillId="9" borderId="0" xfId="8" applyNumberFormat="1" applyFill="1" applyAlignment="1">
      <alignment horizontal="center" vertical="center"/>
    </xf>
    <xf numFmtId="0" fontId="13" fillId="0" borderId="14" xfId="0" applyFont="1" applyFill="1" applyBorder="1" applyAlignment="1">
      <alignment vertical="center"/>
    </xf>
    <xf numFmtId="0" fontId="13" fillId="0" borderId="14" xfId="0" applyFont="1" applyFill="1" applyBorder="1" applyAlignment="1">
      <alignment vertical="center" wrapText="1"/>
    </xf>
    <xf numFmtId="2" fontId="13" fillId="0" borderId="0" xfId="0" applyNumberFormat="1" applyFont="1" applyFill="1" applyBorder="1" applyAlignment="1">
      <alignment horizontal="center" vertical="center" wrapText="1"/>
    </xf>
    <xf numFmtId="3" fontId="62" fillId="0" borderId="23" xfId="8" applyNumberFormat="1" applyFont="1" applyFill="1" applyBorder="1" applyAlignment="1">
      <alignment horizontal="center" vertical="center"/>
    </xf>
    <xf numFmtId="170" fontId="13" fillId="0" borderId="3" xfId="8" applyNumberFormat="1" applyFont="1" applyFill="1" applyBorder="1" applyAlignment="1">
      <alignment horizontal="center" vertical="center" wrapText="1"/>
    </xf>
    <xf numFmtId="170" fontId="13" fillId="0" borderId="1" xfId="8" applyNumberFormat="1" applyFont="1" applyFill="1" applyBorder="1" applyAlignment="1">
      <alignment horizontal="center" vertical="center" wrapText="1"/>
    </xf>
    <xf numFmtId="170" fontId="13" fillId="0" borderId="5" xfId="8" applyNumberFormat="1" applyFont="1" applyFill="1" applyBorder="1" applyAlignment="1">
      <alignment horizontal="center" vertical="center" wrapText="1"/>
    </xf>
    <xf numFmtId="1" fontId="13" fillId="0" borderId="3" xfId="8" applyNumberFormat="1" applyFont="1" applyFill="1" applyBorder="1" applyAlignment="1">
      <alignment horizontal="center" vertical="center" wrapText="1"/>
    </xf>
    <xf numFmtId="1" fontId="13" fillId="0" borderId="1" xfId="8" applyNumberFormat="1" applyFont="1" applyFill="1" applyBorder="1" applyAlignment="1">
      <alignment horizontal="center" vertical="center" wrapText="1"/>
    </xf>
    <xf numFmtId="1" fontId="13" fillId="0" borderId="5" xfId="8" applyNumberFormat="1" applyFont="1" applyFill="1" applyBorder="1" applyAlignment="1">
      <alignment horizontal="center" vertical="center" wrapText="1"/>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0" fontId="13" fillId="0" borderId="38" xfId="8" applyFont="1" applyFill="1" applyBorder="1" applyAlignment="1">
      <alignment horizontal="left" vertical="center"/>
    </xf>
    <xf numFmtId="0" fontId="13" fillId="0" borderId="40" xfId="8" applyFont="1" applyFill="1" applyBorder="1" applyAlignment="1">
      <alignment horizontal="left" vertical="center"/>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0" fontId="13" fillId="0" borderId="44" xfId="8" applyFont="1" applyFill="1" applyBorder="1" applyAlignment="1">
      <alignment horizontal="center" vertical="center" wrapText="1"/>
    </xf>
    <xf numFmtId="2" fontId="13" fillId="0" borderId="0" xfId="0" applyNumberFormat="1" applyFont="1" applyFill="1" applyBorder="1" applyAlignment="1">
      <alignment horizontal="center" vertical="center" wrapText="1"/>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 fontId="13" fillId="0" borderId="1" xfId="8" applyNumberFormat="1" applyFont="1" applyFill="1" applyBorder="1" applyAlignment="1">
      <alignment horizontal="left" vertical="center" wrapText="1"/>
    </xf>
    <xf numFmtId="2" fontId="13" fillId="0" borderId="0" xfId="0" applyNumberFormat="1" applyFont="1" applyFill="1" applyBorder="1" applyAlignment="1">
      <alignment horizontal="center" vertical="center" wrapText="1"/>
    </xf>
    <xf numFmtId="0" fontId="13" fillId="0" borderId="1"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center"/>
    </xf>
    <xf numFmtId="4" fontId="12" fillId="0" borderId="0" xfId="8" applyNumberFormat="1" applyFont="1" applyFill="1" applyBorder="1" applyAlignment="1">
      <alignment horizontal="center" vertical="center"/>
    </xf>
    <xf numFmtId="4" fontId="12" fillId="3" borderId="23" xfId="8" applyNumberFormat="1" applyFont="1" applyFill="1" applyBorder="1" applyAlignment="1">
      <alignment horizontal="center" vertical="center"/>
    </xf>
    <xf numFmtId="4" fontId="12" fillId="3" borderId="39" xfId="8" applyNumberFormat="1" applyFont="1" applyFill="1" applyBorder="1" applyAlignment="1">
      <alignment horizontal="center" vertical="center"/>
    </xf>
    <xf numFmtId="4" fontId="12" fillId="3" borderId="34" xfId="8" applyNumberFormat="1" applyFont="1" applyFill="1" applyBorder="1" applyAlignment="1">
      <alignment horizontal="center" vertical="center"/>
    </xf>
    <xf numFmtId="0" fontId="12" fillId="0" borderId="0" xfId="8" applyFont="1" applyAlignment="1">
      <alignment vertical="center"/>
    </xf>
    <xf numFmtId="4" fontId="12" fillId="0" borderId="0" xfId="8" applyNumberFormat="1" applyFont="1" applyAlignment="1">
      <alignment vertical="center"/>
    </xf>
    <xf numFmtId="0" fontId="13" fillId="0" borderId="0" xfId="8" applyFont="1" applyAlignment="1">
      <alignment vertical="center"/>
    </xf>
    <xf numFmtId="0" fontId="27" fillId="0" borderId="0" xfId="8" applyFont="1" applyFill="1" applyBorder="1" applyAlignment="1">
      <alignment vertical="center" wrapText="1"/>
    </xf>
    <xf numFmtId="0" fontId="27" fillId="0" borderId="0" xfId="8" applyFont="1" applyFill="1" applyBorder="1" applyAlignment="1">
      <alignment horizontal="left" vertical="center" wrapText="1"/>
    </xf>
    <xf numFmtId="0" fontId="27" fillId="0" borderId="0" xfId="8" applyFont="1" applyFill="1" applyBorder="1" applyAlignment="1">
      <alignment horizontal="left" vertical="top" wrapText="1"/>
    </xf>
    <xf numFmtId="0" fontId="0" fillId="0" borderId="0" xfId="0" applyFill="1" applyBorder="1"/>
    <xf numFmtId="173" fontId="26" fillId="6" borderId="46" xfId="9" applyNumberFormat="1" applyFont="1" applyFill="1" applyBorder="1" applyAlignment="1">
      <alignment horizontal="center" vertical="center"/>
    </xf>
    <xf numFmtId="0" fontId="13" fillId="0" borderId="0" xfId="0" applyFont="1"/>
    <xf numFmtId="3" fontId="13" fillId="0" borderId="22" xfId="0" applyNumberFormat="1" applyFont="1" applyBorder="1"/>
    <xf numFmtId="3" fontId="13" fillId="0" borderId="31" xfId="0" applyNumberFormat="1" applyFont="1" applyBorder="1"/>
    <xf numFmtId="3" fontId="13" fillId="0" borderId="32" xfId="0" applyNumberFormat="1" applyFont="1" applyBorder="1"/>
    <xf numFmtId="3" fontId="83" fillId="6" borderId="47" xfId="9"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1"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center"/>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12" xfId="0" applyFont="1" applyFill="1" applyBorder="1" applyAlignment="1">
      <alignment horizontal="center" vertical="center"/>
    </xf>
    <xf numFmtId="170" fontId="11" fillId="9" borderId="0" xfId="8" applyNumberFormat="1" applyFill="1" applyAlignment="1">
      <alignment horizontal="center" vertical="center"/>
    </xf>
    <xf numFmtId="4" fontId="12" fillId="3" borderId="50" xfId="8" applyNumberFormat="1" applyFont="1" applyFill="1" applyBorder="1" applyAlignment="1">
      <alignment horizontal="center" vertical="center"/>
    </xf>
    <xf numFmtId="4" fontId="12" fillId="3" borderId="23" xfId="8" applyNumberFormat="1" applyFont="1" applyFill="1" applyBorder="1" applyAlignment="1">
      <alignment horizontal="center" vertical="center"/>
    </xf>
    <xf numFmtId="4" fontId="12" fillId="3" borderId="39" xfId="8" applyNumberFormat="1" applyFont="1" applyFill="1" applyBorder="1" applyAlignment="1">
      <alignment horizontal="center" vertical="center"/>
    </xf>
    <xf numFmtId="4" fontId="12" fillId="3" borderId="34" xfId="8" applyNumberFormat="1" applyFont="1" applyFill="1" applyBorder="1" applyAlignment="1">
      <alignment horizontal="center" vertical="center"/>
    </xf>
    <xf numFmtId="9" fontId="12" fillId="0" borderId="0" xfId="12" applyFont="1" applyFill="1" applyBorder="1" applyAlignment="1">
      <alignment horizontal="center" vertical="center"/>
    </xf>
    <xf numFmtId="0" fontId="78" fillId="0" borderId="14" xfId="0" applyFont="1" applyBorder="1"/>
    <xf numFmtId="0" fontId="13" fillId="0" borderId="12" xfId="0" applyFont="1" applyBorder="1" applyAlignment="1">
      <alignment horizontal="center"/>
    </xf>
    <xf numFmtId="3" fontId="62" fillId="0" borderId="39" xfId="0" applyNumberFormat="1" applyFont="1" applyFill="1" applyBorder="1" applyAlignment="1">
      <alignment horizontal="center" vertical="center" wrapText="1"/>
    </xf>
    <xf numFmtId="3" fontId="62" fillId="0" borderId="34" xfId="0" applyNumberFormat="1" applyFont="1" applyFill="1" applyBorder="1" applyAlignment="1">
      <alignment horizontal="center" vertical="center" wrapText="1"/>
    </xf>
    <xf numFmtId="3" fontId="62" fillId="0" borderId="3" xfId="8" applyNumberFormat="1" applyFont="1" applyFill="1" applyBorder="1" applyAlignment="1">
      <alignment horizontal="center" vertical="center"/>
    </xf>
    <xf numFmtId="3" fontId="62" fillId="0" borderId="5" xfId="8" applyNumberFormat="1" applyFont="1" applyFill="1" applyBorder="1" applyAlignment="1">
      <alignment horizontal="center" vertical="center"/>
    </xf>
    <xf numFmtId="3" fontId="62" fillId="0" borderId="59"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3" fontId="12" fillId="0" borderId="20" xfId="8" applyNumberFormat="1" applyFont="1" applyFill="1" applyBorder="1" applyAlignment="1">
      <alignment horizontal="center" vertical="center"/>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0" fontId="13" fillId="0" borderId="8" xfId="0" applyFont="1" applyFill="1" applyBorder="1" applyAlignment="1">
      <alignment horizontal="center" vertical="center"/>
    </xf>
    <xf numFmtId="3" fontId="13" fillId="0" borderId="1" xfId="0" applyNumberFormat="1" applyFont="1" applyFill="1" applyBorder="1" applyAlignment="1">
      <alignment horizontal="center" vertical="center"/>
    </xf>
    <xf numFmtId="2" fontId="13" fillId="0" borderId="8" xfId="0" applyNumberFormat="1" applyFont="1" applyFill="1" applyBorder="1" applyAlignment="1">
      <alignment horizontal="center" vertical="center"/>
    </xf>
    <xf numFmtId="3" fontId="13" fillId="0" borderId="8" xfId="0"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170" fontId="11" fillId="9" borderId="0" xfId="8" applyNumberFormat="1" applyFill="1" applyAlignment="1">
      <alignment horizontal="center" vertical="center"/>
    </xf>
    <xf numFmtId="3" fontId="62" fillId="0" borderId="15" xfId="0" applyNumberFormat="1" applyFont="1" applyFill="1" applyBorder="1" applyAlignment="1">
      <alignment horizontal="center" vertical="center"/>
    </xf>
    <xf numFmtId="167"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0" fontId="13" fillId="0" borderId="2" xfId="11" applyNumberFormat="1" applyFont="1" applyFill="1" applyBorder="1" applyAlignment="1">
      <alignment vertical="center" wrapText="1"/>
    </xf>
    <xf numFmtId="0" fontId="13" fillId="0" borderId="64" xfId="11" applyNumberFormat="1" applyFont="1" applyFill="1" applyBorder="1" applyAlignment="1">
      <alignment vertical="center" wrapText="1"/>
    </xf>
    <xf numFmtId="3" fontId="12" fillId="0" borderId="0"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70" fontId="11" fillId="9" borderId="0" xfId="8" applyNumberFormat="1" applyFill="1" applyAlignment="1">
      <alignment horizontal="center" vertical="center"/>
    </xf>
    <xf numFmtId="3" fontId="50" fillId="0" borderId="31" xfId="0" applyNumberFormat="1" applyFont="1" applyFill="1" applyBorder="1" applyAlignment="1">
      <alignment horizontal="center" vertical="center"/>
    </xf>
    <xf numFmtId="1" fontId="13" fillId="0" borderId="3" xfId="8" applyNumberFormat="1" applyFont="1" applyFill="1" applyBorder="1" applyAlignment="1">
      <alignment horizontal="center" vertical="center" wrapText="1"/>
    </xf>
    <xf numFmtId="1" fontId="13" fillId="0" borderId="1" xfId="8" applyNumberFormat="1" applyFont="1" applyFill="1" applyBorder="1" applyAlignment="1">
      <alignment horizontal="center" vertical="center" wrapText="1"/>
    </xf>
    <xf numFmtId="1" fontId="13" fillId="0" borderId="5" xfId="8" applyNumberFormat="1" applyFont="1" applyFill="1" applyBorder="1" applyAlignment="1">
      <alignment horizontal="center" vertical="center" wrapText="1"/>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4" fontId="12" fillId="3" borderId="3" xfId="8" applyNumberFormat="1" applyFont="1" applyFill="1" applyBorder="1" applyAlignment="1">
      <alignment horizontal="center" vertical="center"/>
    </xf>
    <xf numFmtId="4" fontId="12" fillId="3" borderId="5" xfId="8" applyNumberFormat="1" applyFont="1" applyFill="1" applyBorder="1" applyAlignment="1">
      <alignment horizontal="center" vertical="center"/>
    </xf>
    <xf numFmtId="3" fontId="62" fillId="0" borderId="3" xfId="8" applyNumberFormat="1" applyFont="1" applyFill="1" applyBorder="1" applyAlignment="1">
      <alignment horizontal="center" vertical="center"/>
    </xf>
    <xf numFmtId="3" fontId="62" fillId="0" borderId="5" xfId="8"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167" fontId="13" fillId="0" borderId="5" xfId="8" applyNumberFormat="1" applyFont="1" applyFill="1" applyBorder="1" applyAlignment="1">
      <alignment horizontal="center" vertical="center" wrapText="1"/>
    </xf>
    <xf numFmtId="0" fontId="29" fillId="4" borderId="17" xfId="8" applyFont="1" applyFill="1" applyBorder="1" applyAlignment="1">
      <alignment horizontal="center" vertical="center"/>
    </xf>
    <xf numFmtId="0" fontId="29" fillId="4" borderId="18" xfId="8" applyFont="1" applyFill="1" applyBorder="1" applyAlignment="1">
      <alignment horizontal="center" vertical="center"/>
    </xf>
    <xf numFmtId="4" fontId="13" fillId="0" borderId="0" xfId="0" applyNumberFormat="1" applyFont="1" applyFill="1" applyBorder="1" applyAlignment="1">
      <alignment horizontal="center" vertical="center"/>
    </xf>
    <xf numFmtId="167" fontId="13" fillId="0" borderId="65" xfId="8" applyNumberFormat="1" applyFont="1" applyFill="1" applyBorder="1" applyAlignment="1">
      <alignment horizontal="center" vertical="center" wrapText="1"/>
    </xf>
    <xf numFmtId="4" fontId="12" fillId="0" borderId="0"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4" fontId="12" fillId="0" borderId="33" xfId="8" applyNumberFormat="1" applyFont="1" applyFill="1" applyBorder="1" applyAlignment="1">
      <alignment horizontal="center" vertical="center"/>
    </xf>
    <xf numFmtId="2" fontId="13" fillId="0" borderId="8"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167"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167" fontId="12" fillId="0" borderId="1" xfId="8" applyNumberFormat="1" applyFont="1" applyFill="1" applyBorder="1" applyAlignment="1">
      <alignment horizontal="center" vertical="center"/>
    </xf>
    <xf numFmtId="4" fontId="12" fillId="0" borderId="1" xfId="8" applyNumberFormat="1" applyFont="1" applyFill="1" applyBorder="1" applyAlignment="1">
      <alignment horizontal="center" vertical="center"/>
    </xf>
    <xf numFmtId="167" fontId="12" fillId="0" borderId="3" xfId="8" applyNumberFormat="1" applyFont="1" applyFill="1" applyBorder="1" applyAlignment="1">
      <alignment horizontal="center" vertical="center"/>
    </xf>
    <xf numFmtId="0" fontId="13" fillId="0" borderId="2" xfId="8" applyFont="1" applyFill="1" applyBorder="1" applyAlignment="1">
      <alignment horizontal="left" vertical="center"/>
    </xf>
    <xf numFmtId="4" fontId="12" fillId="2" borderId="39" xfId="8" applyNumberFormat="1" applyFont="1" applyFill="1" applyBorder="1" applyAlignment="1">
      <alignment horizontal="center" vertical="center"/>
    </xf>
    <xf numFmtId="4" fontId="12" fillId="2" borderId="23" xfId="8" applyNumberFormat="1" applyFont="1" applyFill="1" applyBorder="1" applyAlignment="1">
      <alignment horizontal="center" vertical="center"/>
    </xf>
    <xf numFmtId="4" fontId="12" fillId="2" borderId="34" xfId="8" applyNumberFormat="1" applyFont="1" applyFill="1" applyBorder="1" applyAlignment="1">
      <alignment horizontal="center" vertical="center"/>
    </xf>
    <xf numFmtId="0" fontId="60" fillId="6" borderId="47" xfId="8" applyFont="1" applyFill="1" applyBorder="1" applyAlignment="1">
      <alignment horizontal="left" vertical="center"/>
    </xf>
    <xf numFmtId="4" fontId="84" fillId="0" borderId="0" xfId="8" applyNumberFormat="1" applyFont="1" applyFill="1" applyBorder="1" applyAlignment="1">
      <alignment horizontal="left" vertical="center"/>
    </xf>
    <xf numFmtId="0" fontId="34" fillId="4" borderId="19" xfId="8" applyFont="1" applyFill="1" applyBorder="1" applyAlignment="1">
      <alignment horizontal="left" vertical="center"/>
    </xf>
    <xf numFmtId="0" fontId="29" fillId="4" borderId="17" xfId="8" applyNumberFormat="1" applyFont="1" applyFill="1" applyBorder="1" applyAlignment="1">
      <alignment horizontal="center" vertical="center"/>
    </xf>
    <xf numFmtId="3" fontId="50" fillId="4" borderId="17" xfId="8" applyNumberFormat="1" applyFont="1" applyFill="1" applyBorder="1" applyAlignment="1">
      <alignment horizontal="center" vertical="center"/>
    </xf>
    <xf numFmtId="164" fontId="13" fillId="0" borderId="0" xfId="0" applyNumberFormat="1" applyFont="1" applyAlignment="1">
      <alignment horizontal="center" vertical="center"/>
    </xf>
    <xf numFmtId="0" fontId="13" fillId="12" borderId="0" xfId="0" applyFont="1" applyFill="1" applyBorder="1" applyAlignment="1">
      <alignment horizontal="center"/>
    </xf>
    <xf numFmtId="0" fontId="13" fillId="12" borderId="0" xfId="0" applyFont="1" applyFill="1" applyAlignment="1">
      <alignment horizontal="center"/>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167" fontId="13" fillId="0" borderId="1" xfId="0" applyNumberFormat="1"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12" xfId="0" applyNumberFormat="1" applyFont="1" applyFill="1" applyBorder="1" applyAlignment="1" applyProtection="1">
      <alignment horizontal="center" vertical="center"/>
    </xf>
    <xf numFmtId="167" fontId="13" fillId="0" borderId="48" xfId="0" applyNumberFormat="1" applyFont="1" applyFill="1" applyBorder="1" applyAlignment="1">
      <alignment vertical="center"/>
    </xf>
    <xf numFmtId="167" fontId="13" fillId="0" borderId="10" xfId="0" applyNumberFormat="1" applyFont="1" applyFill="1" applyBorder="1" applyAlignment="1">
      <alignment vertical="center"/>
    </xf>
    <xf numFmtId="167" fontId="13" fillId="0" borderId="15" xfId="0" applyNumberFormat="1" applyFont="1" applyFill="1" applyBorder="1" applyAlignment="1">
      <alignment vertical="center"/>
    </xf>
    <xf numFmtId="167" fontId="13" fillId="0" borderId="16" xfId="0" applyNumberFormat="1" applyFont="1" applyFill="1" applyBorder="1" applyAlignment="1">
      <alignment vertical="center"/>
    </xf>
    <xf numFmtId="167" fontId="13" fillId="0" borderId="63" xfId="0" applyNumberFormat="1" applyFont="1" applyFill="1" applyBorder="1" applyAlignment="1">
      <alignment vertical="center"/>
    </xf>
    <xf numFmtId="167" fontId="13" fillId="0" borderId="45" xfId="0" applyNumberFormat="1" applyFont="1" applyFill="1" applyBorder="1" applyAlignment="1">
      <alignment vertical="center"/>
    </xf>
    <xf numFmtId="0" fontId="13" fillId="0" borderId="24" xfId="0" applyNumberFormat="1" applyFont="1" applyFill="1" applyBorder="1" applyAlignment="1" applyProtection="1">
      <alignment horizontal="left" vertical="center"/>
    </xf>
    <xf numFmtId="167" fontId="31" fillId="0" borderId="15" xfId="0" applyNumberFormat="1" applyFont="1" applyFill="1" applyBorder="1" applyAlignment="1" applyProtection="1">
      <alignment vertical="center"/>
    </xf>
    <xf numFmtId="167" fontId="13" fillId="0" borderId="16" xfId="0" applyNumberFormat="1" applyFont="1" applyFill="1" applyBorder="1" applyAlignment="1" applyProtection="1">
      <alignment vertical="center"/>
    </xf>
    <xf numFmtId="167" fontId="31" fillId="0" borderId="63" xfId="0" applyNumberFormat="1" applyFont="1" applyFill="1" applyBorder="1" applyAlignment="1" applyProtection="1">
      <alignment vertical="center"/>
    </xf>
    <xf numFmtId="167" fontId="13" fillId="0" borderId="45" xfId="0" applyNumberFormat="1" applyFont="1" applyFill="1" applyBorder="1" applyAlignment="1" applyProtection="1">
      <alignment vertical="center"/>
    </xf>
    <xf numFmtId="167" fontId="13" fillId="0" borderId="5" xfId="0" applyNumberFormat="1" applyFont="1" applyFill="1" applyBorder="1" applyAlignment="1" applyProtection="1">
      <alignment horizontal="center" vertical="center"/>
    </xf>
    <xf numFmtId="4" fontId="13" fillId="0" borderId="0"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4" fontId="12" fillId="0" borderId="23" xfId="8" applyNumberFormat="1" applyFont="1" applyFill="1" applyBorder="1" applyAlignment="1">
      <alignment horizontal="center" vertical="center"/>
    </xf>
    <xf numFmtId="4" fontId="12" fillId="0" borderId="50" xfId="8" applyNumberFormat="1" applyFont="1" applyFill="1" applyBorder="1" applyAlignment="1">
      <alignment horizontal="center" vertical="center"/>
    </xf>
    <xf numFmtId="4" fontId="12" fillId="0" borderId="34" xfId="8"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3" fontId="13" fillId="12" borderId="0" xfId="0" applyNumberFormat="1" applyFont="1" applyFill="1" applyAlignment="1">
      <alignment horizontal="center"/>
    </xf>
    <xf numFmtId="167"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4" fontId="12" fillId="0" borderId="0" xfId="8" applyNumberFormat="1" applyFont="1" applyFill="1" applyBorder="1" applyAlignment="1">
      <alignment horizontal="center" vertical="center"/>
    </xf>
    <xf numFmtId="2" fontId="13" fillId="0" borderId="12"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167" fontId="13" fillId="0" borderId="35" xfId="0" applyNumberFormat="1" applyFont="1" applyFill="1" applyBorder="1" applyAlignment="1">
      <alignment horizontal="center" vertical="center"/>
    </xf>
    <xf numFmtId="0" fontId="13" fillId="0" borderId="1" xfId="0" quotePrefix="1" applyNumberFormat="1" applyFont="1" applyFill="1" applyBorder="1" applyAlignment="1" applyProtection="1">
      <alignment horizontal="center" vertical="center"/>
    </xf>
    <xf numFmtId="167" fontId="13" fillId="0" borderId="3" xfId="8" applyNumberFormat="1" applyFont="1" applyFill="1" applyBorder="1" applyAlignment="1">
      <alignment horizontal="center" vertical="center" wrapText="1"/>
    </xf>
    <xf numFmtId="0" fontId="31" fillId="0" borderId="3" xfId="0" applyFont="1" applyFill="1" applyBorder="1" applyAlignment="1">
      <alignment vertical="center"/>
    </xf>
    <xf numFmtId="3" fontId="12" fillId="2" borderId="47" xfId="8" applyNumberFormat="1" applyFont="1" applyFill="1" applyBorder="1" applyAlignment="1">
      <alignment horizontal="center" vertical="center"/>
    </xf>
    <xf numFmtId="0" fontId="60" fillId="6" borderId="51" xfId="8" applyFont="1" applyFill="1" applyBorder="1" applyAlignment="1">
      <alignment horizontal="center" vertical="center"/>
    </xf>
    <xf numFmtId="3" fontId="62" fillId="0" borderId="35" xfId="0" applyNumberFormat="1" applyFont="1" applyFill="1" applyBorder="1" applyAlignment="1">
      <alignment horizontal="center" vertical="center"/>
    </xf>
    <xf numFmtId="4" fontId="12" fillId="2" borderId="62" xfId="8" applyNumberFormat="1" applyFont="1" applyFill="1" applyBorder="1" applyAlignment="1">
      <alignment vertical="center"/>
    </xf>
    <xf numFmtId="0" fontId="13" fillId="0" borderId="12" xfId="8" applyFont="1" applyFill="1" applyBorder="1" applyAlignment="1">
      <alignment horizontal="left" vertical="center"/>
    </xf>
    <xf numFmtId="0" fontId="31" fillId="0" borderId="12" xfId="0" applyFont="1" applyFill="1" applyBorder="1" applyAlignment="1">
      <alignment vertical="center"/>
    </xf>
    <xf numFmtId="3" fontId="62" fillId="0" borderId="12" xfId="8" applyNumberFormat="1" applyFont="1" applyFill="1" applyBorder="1" applyAlignment="1">
      <alignment horizontal="center" vertical="center"/>
    </xf>
    <xf numFmtId="4" fontId="12" fillId="2" borderId="50" xfId="8" applyNumberFormat="1" applyFont="1" applyFill="1" applyBorder="1" applyAlignment="1">
      <alignment vertical="center"/>
    </xf>
    <xf numFmtId="3" fontId="12" fillId="2" borderId="21" xfId="8" applyNumberFormat="1" applyFont="1" applyFill="1" applyBorder="1" applyAlignment="1">
      <alignment horizontal="center" vertical="center"/>
    </xf>
    <xf numFmtId="0" fontId="11" fillId="12" borderId="0" xfId="8" applyFill="1" applyAlignment="1">
      <alignment horizontal="center" vertical="center"/>
    </xf>
    <xf numFmtId="0" fontId="31" fillId="0" borderId="35" xfId="0" applyFont="1" applyFill="1" applyBorder="1" applyAlignment="1">
      <alignment vertical="center"/>
    </xf>
    <xf numFmtId="0" fontId="13" fillId="0" borderId="37" xfId="0" applyFont="1" applyBorder="1" applyAlignment="1">
      <alignment horizontal="left" vertical="center"/>
    </xf>
    <xf numFmtId="0" fontId="11" fillId="0" borderId="0" xfId="8" applyFill="1" applyAlignment="1">
      <alignment horizontal="center" vertical="center"/>
    </xf>
    <xf numFmtId="0" fontId="31" fillId="0" borderId="1" xfId="0" applyFont="1" applyFill="1" applyBorder="1" applyAlignment="1">
      <alignment vertical="center"/>
    </xf>
    <xf numFmtId="0" fontId="31" fillId="0" borderId="3" xfId="0" applyFont="1" applyFill="1" applyBorder="1" applyAlignment="1">
      <alignment vertical="center"/>
    </xf>
    <xf numFmtId="0" fontId="31" fillId="0" borderId="5" xfId="0" applyFont="1" applyFill="1" applyBorder="1" applyAlignment="1">
      <alignment vertical="center"/>
    </xf>
    <xf numFmtId="4" fontId="12" fillId="0" borderId="0" xfId="8" applyNumberFormat="1" applyFont="1" applyFill="1" applyBorder="1" applyAlignment="1">
      <alignment horizontal="center" vertical="center"/>
    </xf>
    <xf numFmtId="4" fontId="12" fillId="0" borderId="39" xfId="8" applyNumberFormat="1" applyFont="1" applyFill="1" applyBorder="1" applyAlignment="1">
      <alignment horizontal="center" vertical="center"/>
    </xf>
    <xf numFmtId="167"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0" fontId="13" fillId="0" borderId="58" xfId="11" applyNumberFormat="1" applyFont="1" applyFill="1" applyBorder="1" applyAlignment="1">
      <alignment vertical="center" wrapText="1"/>
    </xf>
    <xf numFmtId="4" fontId="63" fillId="0" borderId="39" xfId="8" applyNumberFormat="1" applyFont="1" applyFill="1" applyBorder="1" applyAlignment="1">
      <alignment horizontal="center" vertical="center"/>
    </xf>
    <xf numFmtId="0" fontId="60" fillId="6" borderId="46" xfId="8" applyFont="1" applyFill="1" applyBorder="1" applyAlignment="1">
      <alignment horizontal="center" vertical="center"/>
    </xf>
    <xf numFmtId="0" fontId="60" fillId="6" borderId="20" xfId="8" applyFont="1" applyFill="1" applyBorder="1" applyAlignment="1">
      <alignment horizontal="center" vertical="center"/>
    </xf>
    <xf numFmtId="0" fontId="13" fillId="0" borderId="9" xfId="0" applyFont="1" applyBorder="1" applyAlignment="1">
      <alignment horizontal="left" vertical="center"/>
    </xf>
    <xf numFmtId="0" fontId="13" fillId="0" borderId="2" xfId="0" applyFont="1" applyBorder="1" applyAlignment="1">
      <alignment horizontal="left" vertical="center"/>
    </xf>
    <xf numFmtId="0" fontId="13" fillId="0" borderId="4" xfId="0" applyFont="1" applyBorder="1" applyAlignment="1">
      <alignment horizontal="left" vertical="center"/>
    </xf>
    <xf numFmtId="0" fontId="69" fillId="6" borderId="19" xfId="8" applyFont="1" applyFill="1" applyBorder="1" applyAlignment="1">
      <alignment vertical="center"/>
    </xf>
    <xf numFmtId="0" fontId="44" fillId="6" borderId="46" xfId="4" applyFont="1" applyFill="1" applyBorder="1" applyAlignment="1" applyProtection="1">
      <alignment horizontal="left" vertical="center" wrapText="1"/>
    </xf>
    <xf numFmtId="0" fontId="44" fillId="6" borderId="47" xfId="4" applyFont="1" applyFill="1" applyBorder="1" applyAlignment="1" applyProtection="1">
      <alignment horizontal="left" vertical="center" wrapText="1"/>
    </xf>
    <xf numFmtId="0" fontId="44" fillId="6" borderId="20" xfId="4" applyFont="1" applyFill="1" applyBorder="1" applyAlignment="1" applyProtection="1">
      <alignment horizontal="left" vertical="center" wrapText="1"/>
    </xf>
    <xf numFmtId="0" fontId="32" fillId="6" borderId="58" xfId="8" applyFont="1" applyFill="1" applyBorder="1" applyAlignment="1">
      <alignment horizontal="center" vertical="center"/>
    </xf>
    <xf numFmtId="0" fontId="32" fillId="6" borderId="10" xfId="8" applyFont="1" applyFill="1" applyBorder="1" applyAlignment="1">
      <alignment horizontal="center" vertical="center"/>
    </xf>
    <xf numFmtId="0" fontId="32" fillId="6" borderId="36" xfId="8" applyFont="1" applyFill="1" applyBorder="1" applyAlignment="1">
      <alignment horizontal="center" vertical="center"/>
    </xf>
    <xf numFmtId="0" fontId="32" fillId="6" borderId="2" xfId="8" applyFont="1" applyFill="1" applyBorder="1" applyAlignment="1">
      <alignment horizontal="center"/>
    </xf>
    <xf numFmtId="0" fontId="32" fillId="6" borderId="1" xfId="8" applyFont="1" applyFill="1" applyBorder="1" applyAlignment="1">
      <alignment horizontal="center"/>
    </xf>
    <xf numFmtId="0" fontId="0" fillId="0" borderId="55" xfId="0" applyBorder="1" applyAlignment="1">
      <alignment horizontal="left" vertical="center"/>
    </xf>
    <xf numFmtId="0" fontId="0" fillId="0" borderId="49" xfId="0" applyBorder="1" applyAlignment="1">
      <alignment horizontal="left" vertical="center"/>
    </xf>
    <xf numFmtId="0" fontId="30" fillId="0" borderId="14" xfId="0" applyFont="1" applyBorder="1" applyAlignment="1">
      <alignment horizontal="left" wrapText="1"/>
    </xf>
    <xf numFmtId="0" fontId="30" fillId="0" borderId="12" xfId="0" applyFont="1" applyBorder="1" applyAlignment="1">
      <alignment horizontal="left" wrapText="1"/>
    </xf>
    <xf numFmtId="0" fontId="30" fillId="0" borderId="4" xfId="0" applyFont="1" applyBorder="1" applyAlignment="1">
      <alignment horizontal="left"/>
    </xf>
    <xf numFmtId="0" fontId="30" fillId="0" borderId="5" xfId="0" applyFont="1" applyBorder="1" applyAlignment="1">
      <alignment horizontal="left"/>
    </xf>
    <xf numFmtId="0" fontId="0" fillId="0" borderId="19" xfId="0" applyBorder="1" applyAlignment="1">
      <alignment horizontal="left" vertical="center"/>
    </xf>
    <xf numFmtId="0" fontId="0" fillId="0" borderId="18" xfId="0" applyBorder="1" applyAlignment="1">
      <alignment horizontal="left" vertical="center"/>
    </xf>
    <xf numFmtId="0" fontId="32" fillId="6" borderId="37" xfId="8" applyFont="1" applyFill="1" applyBorder="1" applyAlignment="1">
      <alignment horizontal="center" vertical="center"/>
    </xf>
    <xf numFmtId="0" fontId="32" fillId="6" borderId="16" xfId="8" applyFont="1" applyFill="1" applyBorder="1" applyAlignment="1">
      <alignment horizontal="center" vertical="center"/>
    </xf>
    <xf numFmtId="10" fontId="30" fillId="3" borderId="46" xfId="0" applyNumberFormat="1" applyFont="1" applyFill="1" applyBorder="1" applyAlignment="1" applyProtection="1">
      <alignment horizontal="center" vertical="center" wrapText="1"/>
      <protection hidden="1"/>
    </xf>
    <xf numFmtId="10" fontId="30" fillId="3" borderId="47" xfId="0" applyNumberFormat="1" applyFont="1" applyFill="1" applyBorder="1" applyAlignment="1" applyProtection="1">
      <alignment horizontal="center" vertical="center" wrapText="1"/>
      <protection hidden="1"/>
    </xf>
    <xf numFmtId="10" fontId="30" fillId="3" borderId="20" xfId="0" applyNumberFormat="1" applyFont="1" applyFill="1" applyBorder="1" applyAlignment="1" applyProtection="1">
      <alignment horizontal="center" vertical="center" wrapText="1"/>
      <protection hidden="1"/>
    </xf>
    <xf numFmtId="0" fontId="1" fillId="0" borderId="19" xfId="0" applyFont="1" applyBorder="1" applyAlignment="1">
      <alignment horizontal="center" vertical="center"/>
    </xf>
    <xf numFmtId="0" fontId="1" fillId="0" borderId="18" xfId="0" applyFont="1" applyBorder="1" applyAlignment="1">
      <alignment horizontal="center" vertical="center"/>
    </xf>
    <xf numFmtId="0" fontId="0" fillId="0" borderId="66" xfId="0" applyBorder="1" applyAlignment="1">
      <alignment horizontal="left" vertical="center"/>
    </xf>
    <xf numFmtId="0" fontId="0" fillId="0" borderId="54" xfId="0" applyBorder="1" applyAlignment="1">
      <alignment horizontal="left" vertical="center"/>
    </xf>
    <xf numFmtId="0" fontId="33" fillId="6" borderId="30" xfId="4" applyFont="1" applyFill="1" applyBorder="1" applyAlignment="1" applyProtection="1">
      <alignment horizontal="left" vertical="center" wrapText="1"/>
    </xf>
    <xf numFmtId="0" fontId="33" fillId="6" borderId="53" xfId="4" applyFont="1" applyFill="1" applyBorder="1" applyAlignment="1" applyProtection="1">
      <alignment horizontal="left" vertical="center" wrapText="1"/>
    </xf>
    <xf numFmtId="0" fontId="33" fillId="6" borderId="49" xfId="4" applyFont="1" applyFill="1" applyBorder="1" applyAlignment="1" applyProtection="1">
      <alignment horizontal="left" vertical="center" wrapText="1"/>
    </xf>
    <xf numFmtId="0" fontId="27" fillId="6" borderId="19" xfId="8" applyFont="1" applyFill="1" applyBorder="1" applyAlignment="1">
      <alignment horizontal="left" vertical="center" wrapText="1"/>
    </xf>
    <xf numFmtId="0" fontId="27" fillId="6" borderId="17" xfId="8" applyFont="1" applyFill="1" applyBorder="1" applyAlignment="1">
      <alignment horizontal="left" vertical="center" wrapText="1"/>
    </xf>
    <xf numFmtId="0" fontId="27" fillId="6" borderId="18" xfId="8" applyFont="1" applyFill="1" applyBorder="1" applyAlignment="1">
      <alignment horizontal="left" vertical="center" wrapText="1"/>
    </xf>
    <xf numFmtId="0" fontId="31" fillId="0" borderId="15" xfId="0" applyFont="1" applyBorder="1" applyAlignment="1">
      <alignment horizontal="left" wrapText="1"/>
    </xf>
    <xf numFmtId="0" fontId="31" fillId="0" borderId="16" xfId="0" applyFont="1" applyBorder="1" applyAlignment="1">
      <alignment horizontal="left" wrapText="1"/>
    </xf>
    <xf numFmtId="0" fontId="31" fillId="0" borderId="38" xfId="0" applyFont="1" applyBorder="1" applyAlignment="1">
      <alignment horizontal="left" wrapText="1"/>
    </xf>
    <xf numFmtId="0" fontId="31" fillId="0" borderId="68" xfId="0" applyFont="1" applyBorder="1" applyAlignment="1">
      <alignment horizontal="left" wrapText="1"/>
    </xf>
    <xf numFmtId="0" fontId="31" fillId="0" borderId="55" xfId="0" applyFont="1" applyBorder="1" applyAlignment="1">
      <alignment horizontal="left" wrapText="1"/>
    </xf>
    <xf numFmtId="0" fontId="31" fillId="0" borderId="57" xfId="0" applyFont="1" applyBorder="1" applyAlignment="1">
      <alignment horizontal="left" wrapText="1"/>
    </xf>
    <xf numFmtId="0" fontId="27" fillId="6" borderId="19" xfId="8" applyFont="1" applyFill="1" applyBorder="1" applyAlignment="1">
      <alignment horizontal="left" vertical="center"/>
    </xf>
    <xf numFmtId="0" fontId="27" fillId="6" borderId="17" xfId="8" applyFont="1" applyFill="1" applyBorder="1" applyAlignment="1">
      <alignment horizontal="left" vertical="center"/>
    </xf>
    <xf numFmtId="0" fontId="27" fillId="6" borderId="18" xfId="8" applyFont="1" applyFill="1" applyBorder="1" applyAlignment="1">
      <alignment horizontal="left" vertical="center"/>
    </xf>
    <xf numFmtId="0" fontId="60" fillId="6" borderId="19" xfId="8" applyFont="1" applyFill="1" applyBorder="1" applyAlignment="1">
      <alignment horizontal="left" vertical="center"/>
    </xf>
    <xf numFmtId="0" fontId="60" fillId="6" borderId="17" xfId="8" applyFont="1" applyFill="1" applyBorder="1" applyAlignment="1">
      <alignment horizontal="left" vertical="center"/>
    </xf>
    <xf numFmtId="0" fontId="60" fillId="6" borderId="18" xfId="8"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6" xfId="0" applyFont="1" applyFill="1" applyBorder="1" applyAlignment="1">
      <alignment horizontal="left" vertical="center" wrapText="1"/>
    </xf>
    <xf numFmtId="0" fontId="31" fillId="0" borderId="68" xfId="0" applyFont="1" applyFill="1" applyBorder="1" applyAlignment="1">
      <alignment horizontal="left" vertical="center" wrapText="1"/>
    </xf>
    <xf numFmtId="0" fontId="31" fillId="0" borderId="55" xfId="0" applyFont="1" applyFill="1" applyBorder="1" applyAlignment="1">
      <alignment horizontal="left" vertical="center" wrapText="1"/>
    </xf>
    <xf numFmtId="0" fontId="60" fillId="6" borderId="19" xfId="8" applyFont="1" applyFill="1" applyBorder="1" applyAlignment="1">
      <alignment horizontal="left" vertical="center" wrapText="1"/>
    </xf>
    <xf numFmtId="0" fontId="60" fillId="6" borderId="17" xfId="8" applyFont="1" applyFill="1" applyBorder="1" applyAlignment="1">
      <alignment horizontal="left" vertical="center" wrapText="1"/>
    </xf>
    <xf numFmtId="0" fontId="60" fillId="6" borderId="18" xfId="8" applyFont="1" applyFill="1" applyBorder="1" applyAlignment="1">
      <alignment horizontal="left" vertical="center" wrapText="1"/>
    </xf>
    <xf numFmtId="0" fontId="13" fillId="0" borderId="48" xfId="0" applyFont="1" applyBorder="1" applyAlignment="1">
      <alignment horizontal="left" vertical="center"/>
    </xf>
    <xf numFmtId="0" fontId="13" fillId="0" borderId="10" xfId="0" applyFont="1" applyBorder="1" applyAlignment="1">
      <alignment horizontal="left" vertical="center"/>
    </xf>
    <xf numFmtId="0" fontId="13" fillId="0" borderId="40" xfId="0" applyFont="1" applyBorder="1" applyAlignment="1">
      <alignment horizontal="left" vertical="center"/>
    </xf>
    <xf numFmtId="0" fontId="13" fillId="0" borderId="63" xfId="0" applyFont="1" applyBorder="1" applyAlignment="1">
      <alignment horizontal="left" wrapText="1"/>
    </xf>
    <xf numFmtId="0" fontId="13" fillId="0" borderId="45" xfId="0" applyFont="1" applyBorder="1" applyAlignment="1">
      <alignment horizontal="left" wrapText="1"/>
    </xf>
    <xf numFmtId="0" fontId="13" fillId="0" borderId="41" xfId="0" applyFont="1" applyBorder="1" applyAlignment="1">
      <alignment horizontal="left" wrapText="1"/>
    </xf>
    <xf numFmtId="0" fontId="31" fillId="0" borderId="82" xfId="0" applyFont="1" applyFill="1" applyBorder="1" applyAlignment="1">
      <alignment horizontal="left" vertical="center" wrapText="1"/>
    </xf>
    <xf numFmtId="0" fontId="31" fillId="0" borderId="67" xfId="0" applyFont="1" applyFill="1" applyBorder="1" applyAlignment="1">
      <alignment horizontal="left" vertical="center" wrapText="1"/>
    </xf>
    <xf numFmtId="0" fontId="13" fillId="0" borderId="48" xfId="0" applyFont="1" applyBorder="1" applyAlignment="1">
      <alignment horizontal="left"/>
    </xf>
    <xf numFmtId="0" fontId="13" fillId="0" borderId="10" xfId="0" applyFont="1" applyBorder="1" applyAlignment="1">
      <alignment horizontal="left"/>
    </xf>
    <xf numFmtId="0" fontId="13" fillId="0" borderId="40" xfId="0" applyFont="1" applyBorder="1" applyAlignment="1">
      <alignment horizontal="left"/>
    </xf>
    <xf numFmtId="0" fontId="13" fillId="0" borderId="63" xfId="0" applyFont="1" applyBorder="1" applyAlignment="1">
      <alignment horizontal="left"/>
    </xf>
    <xf numFmtId="0" fontId="13" fillId="0" borderId="45" xfId="0" applyFont="1" applyBorder="1" applyAlignment="1">
      <alignment horizontal="left"/>
    </xf>
    <xf numFmtId="0" fontId="13" fillId="0" borderId="41" xfId="0" applyFont="1" applyBorder="1" applyAlignment="1">
      <alignment horizontal="left"/>
    </xf>
    <xf numFmtId="0" fontId="29" fillId="4" borderId="19" xfId="8" applyFont="1" applyFill="1" applyBorder="1" applyAlignment="1">
      <alignment horizontal="center" vertical="center" wrapText="1"/>
    </xf>
    <xf numFmtId="0" fontId="29" fillId="4" borderId="17" xfId="8" applyFont="1" applyFill="1" applyBorder="1" applyAlignment="1">
      <alignment horizontal="center" vertical="center" wrapText="1"/>
    </xf>
    <xf numFmtId="0" fontId="29" fillId="4" borderId="18" xfId="8" applyFont="1" applyFill="1" applyBorder="1" applyAlignment="1">
      <alignment horizontal="center" vertical="center" wrapText="1"/>
    </xf>
    <xf numFmtId="173" fontId="13" fillId="7" borderId="22" xfId="9" applyNumberFormat="1" applyFont="1" applyFill="1" applyBorder="1" applyAlignment="1">
      <alignment horizontal="center" vertical="center" wrapText="1"/>
    </xf>
    <xf numFmtId="173" fontId="13" fillId="7" borderId="32" xfId="9" applyNumberFormat="1" applyFont="1" applyFill="1" applyBorder="1" applyAlignment="1">
      <alignment horizontal="center" vertical="center" wrapText="1"/>
    </xf>
    <xf numFmtId="2" fontId="13" fillId="7" borderId="12" xfId="0" applyNumberFormat="1" applyFont="1" applyFill="1" applyBorder="1" applyAlignment="1">
      <alignment horizontal="center" vertical="center" wrapText="1"/>
    </xf>
    <xf numFmtId="2" fontId="13" fillId="7" borderId="5" xfId="0" applyNumberFormat="1" applyFont="1" applyFill="1" applyBorder="1" applyAlignment="1">
      <alignment horizontal="center" vertical="center" wrapText="1"/>
    </xf>
    <xf numFmtId="4" fontId="30" fillId="11" borderId="92" xfId="8" applyNumberFormat="1" applyFont="1" applyFill="1" applyBorder="1" applyAlignment="1">
      <alignment horizontal="center" vertical="center"/>
    </xf>
    <xf numFmtId="4" fontId="30" fillId="11" borderId="95" xfId="8" applyNumberFormat="1" applyFont="1" applyFill="1" applyBorder="1" applyAlignment="1">
      <alignment horizontal="center" vertical="center"/>
    </xf>
    <xf numFmtId="4" fontId="30" fillId="11" borderId="94" xfId="8" applyNumberFormat="1" applyFont="1" applyFill="1" applyBorder="1" applyAlignment="1">
      <alignment horizontal="center" vertical="center"/>
    </xf>
    <xf numFmtId="2" fontId="13" fillId="0" borderId="0" xfId="0" applyNumberFormat="1" applyFont="1" applyFill="1" applyBorder="1" applyAlignment="1">
      <alignment horizontal="center" vertical="center" wrapText="1"/>
    </xf>
    <xf numFmtId="173" fontId="13" fillId="7" borderId="21" xfId="9" applyNumberFormat="1" applyFont="1" applyFill="1" applyBorder="1" applyAlignment="1">
      <alignment horizontal="center" vertical="center" wrapText="1"/>
    </xf>
    <xf numFmtId="0" fontId="67" fillId="6" borderId="19" xfId="8" applyFont="1" applyFill="1" applyBorder="1" applyAlignment="1">
      <alignment horizontal="left" vertical="center"/>
    </xf>
    <xf numFmtId="0" fontId="67" fillId="6" borderId="17" xfId="8" applyFont="1" applyFill="1" applyBorder="1" applyAlignment="1">
      <alignment horizontal="left" vertical="center"/>
    </xf>
    <xf numFmtId="0" fontId="67" fillId="6" borderId="18" xfId="8" applyFont="1" applyFill="1" applyBorder="1" applyAlignment="1">
      <alignment horizontal="left" vertical="center"/>
    </xf>
    <xf numFmtId="0" fontId="13" fillId="7" borderId="64" xfId="0" applyFont="1" applyFill="1" applyBorder="1" applyAlignment="1">
      <alignment horizontal="center" vertical="center"/>
    </xf>
    <xf numFmtId="0" fontId="13" fillId="7" borderId="56" xfId="0" applyFont="1" applyFill="1" applyBorder="1" applyAlignment="1">
      <alignment horizontal="center" vertical="center"/>
    </xf>
    <xf numFmtId="167" fontId="13" fillId="7" borderId="12" xfId="0" applyNumberFormat="1" applyFont="1" applyFill="1" applyBorder="1" applyAlignment="1">
      <alignment horizontal="center" vertical="center"/>
    </xf>
    <xf numFmtId="3" fontId="50" fillId="7" borderId="59" xfId="0" applyNumberFormat="1" applyFont="1" applyFill="1" applyBorder="1" applyAlignment="1">
      <alignment horizontal="center" vertical="center" wrapText="1"/>
    </xf>
    <xf numFmtId="3" fontId="50" fillId="7" borderId="63" xfId="0" applyNumberFormat="1" applyFont="1" applyFill="1" applyBorder="1" applyAlignment="1">
      <alignment horizontal="center" vertical="center" wrapText="1"/>
    </xf>
    <xf numFmtId="167" fontId="13" fillId="7" borderId="12" xfId="0" applyNumberFormat="1" applyFont="1" applyFill="1" applyBorder="1" applyAlignment="1">
      <alignment horizontal="center" vertical="center" wrapText="1"/>
    </xf>
    <xf numFmtId="0" fontId="13" fillId="7" borderId="5" xfId="0" applyFont="1" applyFill="1" applyBorder="1" applyAlignment="1">
      <alignment horizontal="center" vertical="center" wrapText="1"/>
    </xf>
    <xf numFmtId="0" fontId="69" fillId="6" borderId="19" xfId="8" applyFont="1" applyFill="1" applyBorder="1" applyAlignment="1">
      <alignment horizontal="left" vertical="center" wrapText="1"/>
    </xf>
    <xf numFmtId="0" fontId="69" fillId="6" borderId="17" xfId="8" applyFont="1" applyFill="1" applyBorder="1" applyAlignment="1">
      <alignment horizontal="left" vertical="center" wrapText="1"/>
    </xf>
    <xf numFmtId="0" fontId="69" fillId="6" borderId="18" xfId="8" applyFont="1" applyFill="1" applyBorder="1" applyAlignment="1">
      <alignment horizontal="left" vertical="center" wrapText="1"/>
    </xf>
    <xf numFmtId="2" fontId="13" fillId="7" borderId="39" xfId="0" applyNumberFormat="1" applyFont="1" applyFill="1" applyBorder="1" applyAlignment="1">
      <alignment horizontal="center" vertical="center" wrapText="1"/>
    </xf>
    <xf numFmtId="2" fontId="13" fillId="7" borderId="34" xfId="0" applyNumberFormat="1" applyFont="1" applyFill="1" applyBorder="1" applyAlignment="1">
      <alignment horizontal="center" vertical="center" wrapText="1"/>
    </xf>
    <xf numFmtId="167" fontId="13" fillId="7" borderId="3" xfId="0" applyNumberFormat="1" applyFont="1" applyFill="1" applyBorder="1" applyAlignment="1">
      <alignment horizontal="center" vertical="center" wrapText="1"/>
    </xf>
    <xf numFmtId="0" fontId="30" fillId="11" borderId="95" xfId="8" applyFont="1" applyFill="1" applyBorder="1" applyAlignment="1">
      <alignment horizontal="right" vertical="center"/>
    </xf>
    <xf numFmtId="0" fontId="30" fillId="11" borderId="91" xfId="8" applyFont="1" applyFill="1" applyBorder="1" applyAlignment="1">
      <alignment horizontal="right" vertical="center"/>
    </xf>
    <xf numFmtId="0" fontId="13" fillId="7" borderId="24" xfId="0" applyFont="1" applyFill="1" applyBorder="1" applyAlignment="1">
      <alignment horizontal="center" vertical="center"/>
    </xf>
    <xf numFmtId="171" fontId="30" fillId="11" borderId="88" xfId="8" applyNumberFormat="1" applyFont="1" applyFill="1" applyBorder="1" applyAlignment="1">
      <alignment horizontal="center" vertical="center"/>
    </xf>
    <xf numFmtId="171" fontId="30" fillId="11" borderId="89" xfId="8" applyNumberFormat="1" applyFont="1" applyFill="1" applyBorder="1" applyAlignment="1">
      <alignment horizontal="center" vertical="center"/>
    </xf>
    <xf numFmtId="171" fontId="30" fillId="11" borderId="93" xfId="8" applyNumberFormat="1" applyFont="1" applyFill="1" applyBorder="1" applyAlignment="1">
      <alignment horizontal="center" vertical="center"/>
    </xf>
    <xf numFmtId="167" fontId="13" fillId="7" borderId="3" xfId="0" applyNumberFormat="1" applyFont="1" applyFill="1" applyBorder="1" applyAlignment="1">
      <alignment horizontal="center" vertical="center"/>
    </xf>
    <xf numFmtId="3" fontId="50" fillId="7" borderId="48" xfId="0" applyNumberFormat="1" applyFont="1" applyFill="1" applyBorder="1" applyAlignment="1">
      <alignment horizontal="center" vertical="center" wrapText="1"/>
    </xf>
    <xf numFmtId="2" fontId="13" fillId="7" borderId="50" xfId="0" applyNumberFormat="1" applyFont="1" applyFill="1" applyBorder="1" applyAlignment="1">
      <alignment horizontal="center" vertical="center" wrapText="1"/>
    </xf>
    <xf numFmtId="2" fontId="13" fillId="7" borderId="3" xfId="0" applyNumberFormat="1" applyFont="1" applyFill="1" applyBorder="1" applyAlignment="1">
      <alignment horizontal="center" vertical="center" wrapText="1"/>
    </xf>
    <xf numFmtId="0" fontId="30" fillId="11" borderId="24" xfId="8" applyFont="1" applyFill="1" applyBorder="1" applyAlignment="1">
      <alignment horizontal="center" vertical="center"/>
    </xf>
    <xf numFmtId="0" fontId="30" fillId="11" borderId="64" xfId="8" applyFont="1" applyFill="1" applyBorder="1" applyAlignment="1">
      <alignment horizontal="center" vertical="center"/>
    </xf>
    <xf numFmtId="0" fontId="30" fillId="11" borderId="56" xfId="8" applyFont="1" applyFill="1" applyBorder="1" applyAlignment="1">
      <alignment horizontal="center" vertical="center"/>
    </xf>
    <xf numFmtId="0" fontId="30" fillId="11" borderId="89" xfId="8" applyFont="1" applyFill="1" applyBorder="1" applyAlignment="1">
      <alignment horizontal="right" vertical="center"/>
    </xf>
    <xf numFmtId="0" fontId="30" fillId="11" borderId="90" xfId="8" applyFont="1" applyFill="1" applyBorder="1" applyAlignment="1">
      <alignment horizontal="right" vertical="center"/>
    </xf>
    <xf numFmtId="0" fontId="30" fillId="11" borderId="74" xfId="8" applyFont="1" applyFill="1" applyBorder="1" applyAlignment="1">
      <alignment horizontal="right" vertical="center"/>
    </xf>
    <xf numFmtId="0" fontId="30" fillId="11" borderId="79" xfId="8" applyFont="1" applyFill="1" applyBorder="1" applyAlignment="1">
      <alignment horizontal="right" vertical="center"/>
    </xf>
    <xf numFmtId="171" fontId="30" fillId="11" borderId="78" xfId="8" applyNumberFormat="1" applyFont="1" applyFill="1" applyBorder="1" applyAlignment="1">
      <alignment horizontal="center" vertical="center"/>
    </xf>
    <xf numFmtId="171" fontId="30" fillId="11" borderId="74" xfId="8" applyNumberFormat="1" applyFont="1" applyFill="1" applyBorder="1" applyAlignment="1">
      <alignment horizontal="center" vertical="center"/>
    </xf>
    <xf numFmtId="171" fontId="30" fillId="11" borderId="84" xfId="8" applyNumberFormat="1" applyFont="1" applyFill="1" applyBorder="1" applyAlignment="1">
      <alignment horizontal="center" vertical="center"/>
    </xf>
    <xf numFmtId="0" fontId="31" fillId="0" borderId="63" xfId="0" applyFont="1" applyBorder="1" applyAlignment="1">
      <alignment horizontal="left" wrapText="1"/>
    </xf>
    <xf numFmtId="0" fontId="31" fillId="0" borderId="45" xfId="0" applyFont="1" applyBorder="1" applyAlignment="1">
      <alignment horizontal="left" wrapText="1"/>
    </xf>
    <xf numFmtId="0" fontId="31" fillId="0" borderId="41" xfId="0" applyFont="1" applyBorder="1" applyAlignment="1">
      <alignment horizontal="left" wrapText="1"/>
    </xf>
    <xf numFmtId="0" fontId="31" fillId="0" borderId="15" xfId="0" applyFont="1" applyFill="1" applyBorder="1" applyAlignment="1">
      <alignment horizontal="left" wrapText="1"/>
    </xf>
    <xf numFmtId="0" fontId="31" fillId="0" borderId="16" xfId="0" applyFont="1" applyFill="1" applyBorder="1" applyAlignment="1">
      <alignment horizontal="left" wrapText="1"/>
    </xf>
    <xf numFmtId="0" fontId="31" fillId="0" borderId="38" xfId="0" applyFont="1" applyFill="1" applyBorder="1" applyAlignment="1">
      <alignment horizontal="left" wrapText="1"/>
    </xf>
    <xf numFmtId="0" fontId="31" fillId="0" borderId="15" xfId="0" applyFont="1" applyFill="1" applyBorder="1" applyAlignment="1">
      <alignment horizontal="left"/>
    </xf>
    <xf numFmtId="0" fontId="31" fillId="0" borderId="16" xfId="0" applyFont="1" applyFill="1" applyBorder="1" applyAlignment="1">
      <alignment horizontal="left"/>
    </xf>
    <xf numFmtId="0" fontId="31" fillId="0" borderId="38" xfId="0" applyFont="1" applyFill="1" applyBorder="1" applyAlignment="1">
      <alignment horizontal="left"/>
    </xf>
    <xf numFmtId="0" fontId="31" fillId="0" borderId="48" xfId="0" applyFont="1" applyBorder="1" applyAlignment="1">
      <alignment horizontal="left" wrapText="1"/>
    </xf>
    <xf numFmtId="0" fontId="31" fillId="0" borderId="10" xfId="0" applyFont="1" applyBorder="1" applyAlignment="1">
      <alignment horizontal="left" wrapText="1"/>
    </xf>
    <xf numFmtId="0" fontId="31" fillId="0" borderId="40" xfId="0" applyFont="1" applyBorder="1" applyAlignment="1">
      <alignment horizontal="left" wrapText="1"/>
    </xf>
    <xf numFmtId="0" fontId="31" fillId="0" borderId="15" xfId="0" applyFont="1" applyBorder="1" applyAlignment="1">
      <alignment horizontal="left" vertical="center" wrapText="1"/>
    </xf>
    <xf numFmtId="0" fontId="31" fillId="0" borderId="16" xfId="0" applyFont="1" applyBorder="1" applyAlignment="1">
      <alignment horizontal="left" vertical="center" wrapText="1"/>
    </xf>
    <xf numFmtId="0" fontId="31" fillId="0" borderId="38" xfId="0" applyFont="1" applyBorder="1" applyAlignment="1">
      <alignment horizontal="left" vertical="center" wrapText="1"/>
    </xf>
    <xf numFmtId="0" fontId="31" fillId="0" borderId="48" xfId="0" applyFont="1" applyFill="1" applyBorder="1" applyAlignment="1">
      <alignment horizontal="left" wrapText="1"/>
    </xf>
    <xf numFmtId="0" fontId="31" fillId="0" borderId="10" xfId="0" applyFont="1" applyFill="1" applyBorder="1" applyAlignment="1">
      <alignment horizontal="left" wrapText="1"/>
    </xf>
    <xf numFmtId="0" fontId="31" fillId="0" borderId="40" xfId="0" applyFont="1" applyFill="1" applyBorder="1" applyAlignment="1">
      <alignment horizontal="left" wrapText="1"/>
    </xf>
    <xf numFmtId="0" fontId="31" fillId="0" borderId="63" xfId="0" applyFont="1" applyFill="1" applyBorder="1" applyAlignment="1">
      <alignment horizontal="left" wrapText="1"/>
    </xf>
    <xf numFmtId="0" fontId="31" fillId="0" borderId="45" xfId="0" applyFont="1" applyFill="1" applyBorder="1" applyAlignment="1">
      <alignment horizontal="left" wrapText="1"/>
    </xf>
    <xf numFmtId="0" fontId="31" fillId="0" borderId="41" xfId="0" applyFont="1" applyFill="1" applyBorder="1" applyAlignment="1">
      <alignment horizontal="left" wrapText="1"/>
    </xf>
    <xf numFmtId="0" fontId="31" fillId="0" borderId="38" xfId="0" applyFont="1" applyFill="1" applyBorder="1" applyAlignment="1">
      <alignment horizontal="lef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0" fontId="31" fillId="0" borderId="42" xfId="0" applyFont="1" applyBorder="1" applyAlignment="1">
      <alignment horizontal="left" vertical="center" wrapText="1"/>
    </xf>
    <xf numFmtId="0" fontId="31" fillId="0" borderId="68" xfId="0" applyFont="1" applyFill="1" applyBorder="1" applyAlignment="1">
      <alignment horizontal="left" wrapText="1"/>
    </xf>
    <xf numFmtId="0" fontId="31" fillId="0" borderId="55" xfId="0" applyFont="1" applyFill="1" applyBorder="1" applyAlignment="1">
      <alignment horizontal="left" wrapText="1"/>
    </xf>
    <xf numFmtId="0" fontId="31" fillId="0" borderId="57" xfId="0" applyFont="1" applyFill="1" applyBorder="1" applyAlignment="1">
      <alignment horizontal="left" wrapText="1"/>
    </xf>
    <xf numFmtId="0" fontId="31" fillId="0" borderId="48" xfId="0" applyFont="1" applyBorder="1" applyAlignment="1">
      <alignment horizontal="left" vertical="center" wrapText="1"/>
    </xf>
    <xf numFmtId="0" fontId="31" fillId="0" borderId="10" xfId="0" applyFont="1" applyBorder="1" applyAlignment="1">
      <alignment horizontal="left" vertical="center" wrapText="1"/>
    </xf>
    <xf numFmtId="0" fontId="31" fillId="0" borderId="40" xfId="0" applyFont="1" applyBorder="1" applyAlignment="1">
      <alignment horizontal="left" vertical="center" wrapText="1"/>
    </xf>
    <xf numFmtId="0" fontId="26" fillId="6" borderId="19" xfId="0" applyFont="1" applyFill="1" applyBorder="1" applyAlignment="1">
      <alignment horizontal="left" vertical="center"/>
    </xf>
    <xf numFmtId="0" fontId="26" fillId="6" borderId="17" xfId="0" applyFont="1" applyFill="1" applyBorder="1" applyAlignment="1">
      <alignment horizontal="left" vertical="center"/>
    </xf>
    <xf numFmtId="0" fontId="26" fillId="6" borderId="18" xfId="0" applyFont="1" applyFill="1" applyBorder="1" applyAlignment="1">
      <alignment horizontal="left" vertical="center"/>
    </xf>
    <xf numFmtId="0" fontId="30" fillId="11" borderId="88" xfId="8" applyFont="1" applyFill="1" applyBorder="1" applyAlignment="1">
      <alignment horizontal="right" vertical="center"/>
    </xf>
    <xf numFmtId="4" fontId="30" fillId="11" borderId="88" xfId="8" applyNumberFormat="1" applyFont="1" applyFill="1" applyBorder="1" applyAlignment="1">
      <alignment horizontal="center" vertical="center"/>
    </xf>
    <xf numFmtId="4" fontId="30" fillId="11" borderId="89" xfId="8" applyNumberFormat="1" applyFont="1" applyFill="1" applyBorder="1" applyAlignment="1">
      <alignment horizontal="center" vertical="center"/>
    </xf>
    <xf numFmtId="4" fontId="30" fillId="11" borderId="93" xfId="8" applyNumberFormat="1" applyFont="1" applyFill="1" applyBorder="1" applyAlignment="1">
      <alignment horizontal="center" vertical="center"/>
    </xf>
    <xf numFmtId="0" fontId="30" fillId="11" borderId="78" xfId="8" applyFont="1" applyFill="1" applyBorder="1" applyAlignment="1">
      <alignment horizontal="right" vertical="center"/>
    </xf>
    <xf numFmtId="0" fontId="30" fillId="11" borderId="92" xfId="8" applyFont="1" applyFill="1" applyBorder="1" applyAlignment="1">
      <alignment horizontal="right" vertical="center"/>
    </xf>
    <xf numFmtId="173" fontId="13" fillId="7" borderId="47" xfId="9" applyNumberFormat="1" applyFont="1" applyFill="1" applyBorder="1" applyAlignment="1">
      <alignment horizontal="center" wrapText="1"/>
    </xf>
    <xf numFmtId="173" fontId="13" fillId="7" borderId="20" xfId="9" applyNumberFormat="1" applyFont="1" applyFill="1" applyBorder="1" applyAlignment="1">
      <alignment horizontal="center" wrapText="1"/>
    </xf>
    <xf numFmtId="173" fontId="13" fillId="7" borderId="46" xfId="9" applyNumberFormat="1" applyFont="1" applyFill="1" applyBorder="1" applyAlignment="1">
      <alignment horizontal="center" vertical="top" wrapText="1"/>
    </xf>
    <xf numFmtId="173" fontId="13" fillId="7" borderId="20" xfId="9" applyNumberFormat="1" applyFont="1" applyFill="1" applyBorder="1" applyAlignment="1">
      <alignment horizontal="center" vertical="top" wrapText="1"/>
    </xf>
    <xf numFmtId="0" fontId="13" fillId="7" borderId="3" xfId="8" applyFont="1" applyFill="1" applyBorder="1" applyAlignment="1">
      <alignment horizontal="center" vertical="center" wrapText="1"/>
    </xf>
    <xf numFmtId="0" fontId="13" fillId="7" borderId="5" xfId="8" applyFont="1" applyFill="1" applyBorder="1" applyAlignment="1">
      <alignment horizontal="center" vertical="center" wrapText="1"/>
    </xf>
    <xf numFmtId="3" fontId="13" fillId="7" borderId="48" xfId="8" applyNumberFormat="1" applyFont="1" applyFill="1" applyBorder="1" applyAlignment="1">
      <alignment horizontal="center" vertical="center" wrapText="1"/>
    </xf>
    <xf numFmtId="3" fontId="1" fillId="7" borderId="63" xfId="0" applyNumberFormat="1" applyFont="1" applyFill="1" applyBorder="1"/>
    <xf numFmtId="0" fontId="13" fillId="7" borderId="12" xfId="8" applyFont="1" applyFill="1" applyBorder="1" applyAlignment="1">
      <alignment horizontal="center" vertical="center" wrapText="1"/>
    </xf>
    <xf numFmtId="3" fontId="13" fillId="7" borderId="59" xfId="8" applyNumberFormat="1" applyFont="1" applyFill="1" applyBorder="1" applyAlignment="1">
      <alignment horizontal="center" vertical="center" wrapText="1"/>
    </xf>
    <xf numFmtId="4" fontId="30" fillId="11" borderId="90" xfId="8" applyNumberFormat="1" applyFont="1" applyFill="1" applyBorder="1" applyAlignment="1">
      <alignment horizontal="center" vertical="center"/>
    </xf>
    <xf numFmtId="170" fontId="30" fillId="11" borderId="78" xfId="8" applyNumberFormat="1" applyFont="1" applyFill="1" applyBorder="1" applyAlignment="1">
      <alignment horizontal="center" vertical="center"/>
    </xf>
    <xf numFmtId="170" fontId="30" fillId="11" borderId="74" xfId="8" applyNumberFormat="1" applyFont="1" applyFill="1" applyBorder="1" applyAlignment="1">
      <alignment horizontal="center" vertical="center"/>
    </xf>
    <xf numFmtId="170" fontId="30" fillId="11" borderId="79" xfId="8" applyNumberFormat="1" applyFont="1" applyFill="1" applyBorder="1" applyAlignment="1">
      <alignment horizontal="center" vertical="center"/>
    </xf>
    <xf numFmtId="4" fontId="30" fillId="11" borderId="91" xfId="8" applyNumberFormat="1" applyFont="1" applyFill="1" applyBorder="1" applyAlignment="1">
      <alignment horizontal="center" vertical="center"/>
    </xf>
    <xf numFmtId="0" fontId="13" fillId="7" borderId="14" xfId="8" applyFont="1" applyFill="1" applyBorder="1" applyAlignment="1">
      <alignment horizontal="center" vertical="center"/>
    </xf>
    <xf numFmtId="0" fontId="0" fillId="7" borderId="4" xfId="0" applyFill="1" applyBorder="1"/>
    <xf numFmtId="0" fontId="13" fillId="7" borderId="24" xfId="8" applyFont="1" applyFill="1" applyBorder="1" applyAlignment="1">
      <alignment horizontal="center" vertical="center"/>
    </xf>
    <xf numFmtId="0" fontId="13" fillId="7" borderId="56" xfId="8" applyFont="1" applyFill="1" applyBorder="1" applyAlignment="1">
      <alignment horizontal="center" vertical="center"/>
    </xf>
    <xf numFmtId="0" fontId="13" fillId="2" borderId="48" xfId="8" applyFont="1" applyFill="1" applyBorder="1" applyAlignment="1">
      <alignment horizontal="left" vertical="center" wrapText="1"/>
    </xf>
    <xf numFmtId="0" fontId="13" fillId="2" borderId="10" xfId="8" applyFont="1" applyFill="1" applyBorder="1" applyAlignment="1">
      <alignment horizontal="left" vertical="center" wrapText="1"/>
    </xf>
    <xf numFmtId="0" fontId="13" fillId="2" borderId="15" xfId="8" applyFont="1" applyFill="1" applyBorder="1" applyAlignment="1">
      <alignment horizontal="left" vertical="center" wrapText="1"/>
    </xf>
    <xf numFmtId="0" fontId="13" fillId="2" borderId="16" xfId="8" applyFont="1" applyFill="1" applyBorder="1" applyAlignment="1">
      <alignment horizontal="left" vertical="center" wrapText="1"/>
    </xf>
    <xf numFmtId="0" fontId="13" fillId="2" borderId="63" xfId="8" applyFont="1" applyFill="1" applyBorder="1" applyAlignment="1">
      <alignment horizontal="left" vertical="center" wrapText="1"/>
    </xf>
    <xf numFmtId="0" fontId="13" fillId="2" borderId="45" xfId="8" applyFont="1" applyFill="1" applyBorder="1" applyAlignment="1">
      <alignment horizontal="left" vertical="center" wrapText="1"/>
    </xf>
    <xf numFmtId="0" fontId="27" fillId="6" borderId="19" xfId="8" applyFont="1" applyFill="1" applyBorder="1" applyAlignment="1">
      <alignment horizontal="left" wrapText="1"/>
    </xf>
    <xf numFmtId="0" fontId="27" fillId="6" borderId="17" xfId="8" applyFont="1" applyFill="1" applyBorder="1" applyAlignment="1">
      <alignment horizontal="left" wrapText="1"/>
    </xf>
    <xf numFmtId="0" fontId="27" fillId="6" borderId="18" xfId="8" applyFont="1" applyFill="1" applyBorder="1" applyAlignment="1">
      <alignment horizontal="left" wrapText="1"/>
    </xf>
    <xf numFmtId="0" fontId="13" fillId="7" borderId="82" xfId="8" applyFont="1" applyFill="1" applyBorder="1" applyAlignment="1">
      <alignment horizontal="center" vertical="center" wrapText="1"/>
    </xf>
    <xf numFmtId="0" fontId="13" fillId="7" borderId="96" xfId="8" applyFont="1" applyFill="1" applyBorder="1" applyAlignment="1">
      <alignment horizontal="center" vertical="center" wrapText="1"/>
    </xf>
    <xf numFmtId="0" fontId="13" fillId="7" borderId="68" xfId="8" applyFont="1" applyFill="1" applyBorder="1" applyAlignment="1">
      <alignment horizontal="center" vertical="center" wrapText="1"/>
    </xf>
    <xf numFmtId="0" fontId="13" fillId="7" borderId="57" xfId="8" applyFont="1" applyFill="1" applyBorder="1" applyAlignment="1">
      <alignment horizontal="center" vertical="center" wrapText="1"/>
    </xf>
    <xf numFmtId="0" fontId="29" fillId="4" borderId="19" xfId="8" applyFont="1" applyFill="1" applyBorder="1" applyAlignment="1">
      <alignment horizontal="left" vertical="center"/>
    </xf>
    <xf numFmtId="0" fontId="29" fillId="4" borderId="17" xfId="8" applyFont="1" applyFill="1" applyBorder="1" applyAlignment="1">
      <alignment horizontal="left" vertical="center"/>
    </xf>
    <xf numFmtId="0" fontId="13" fillId="0" borderId="1"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center"/>
    </xf>
    <xf numFmtId="0" fontId="27" fillId="6" borderId="54" xfId="8" applyFont="1" applyFill="1" applyBorder="1" applyAlignment="1">
      <alignment horizontal="left" vertical="top" wrapText="1"/>
    </xf>
    <xf numFmtId="0" fontId="27" fillId="6" borderId="0" xfId="8" applyFont="1" applyFill="1" applyBorder="1" applyAlignment="1">
      <alignment horizontal="left" vertical="top" wrapText="1"/>
    </xf>
    <xf numFmtId="0" fontId="27" fillId="6" borderId="53" xfId="8" applyFont="1" applyFill="1" applyBorder="1" applyAlignment="1">
      <alignment horizontal="left" vertical="top" wrapText="1"/>
    </xf>
    <xf numFmtId="0" fontId="13" fillId="0" borderId="12" xfId="0" applyFont="1" applyBorder="1" applyAlignment="1">
      <alignment horizontal="center"/>
    </xf>
    <xf numFmtId="173" fontId="13" fillId="7" borderId="46" xfId="9" applyNumberFormat="1" applyFont="1" applyFill="1" applyBorder="1" applyAlignment="1">
      <alignment horizontal="center" wrapText="1"/>
    </xf>
    <xf numFmtId="0" fontId="27" fillId="6" borderId="71" xfId="8" applyFont="1" applyFill="1" applyBorder="1" applyAlignment="1">
      <alignment horizontal="center" vertical="center" wrapText="1"/>
    </xf>
    <xf numFmtId="0" fontId="27" fillId="6" borderId="67" xfId="8" applyFont="1" applyFill="1" applyBorder="1" applyAlignment="1">
      <alignment horizontal="center" vertical="center" wrapText="1"/>
    </xf>
    <xf numFmtId="0" fontId="27" fillId="6" borderId="30" xfId="8" applyFont="1" applyFill="1" applyBorder="1" applyAlignment="1">
      <alignment horizontal="center" vertical="center" wrapText="1"/>
    </xf>
    <xf numFmtId="0" fontId="13" fillId="7" borderId="65" xfId="8" applyFont="1" applyFill="1" applyBorder="1" applyAlignment="1">
      <alignment horizontal="center" vertical="center" wrapText="1"/>
    </xf>
    <xf numFmtId="0" fontId="13" fillId="7" borderId="44" xfId="8" applyFont="1" applyFill="1" applyBorder="1" applyAlignment="1">
      <alignment horizontal="center" vertical="center" wrapText="1"/>
    </xf>
    <xf numFmtId="2" fontId="13" fillId="7" borderId="48" xfId="0" applyNumberFormat="1" applyFont="1" applyFill="1" applyBorder="1" applyAlignment="1">
      <alignment horizontal="center" vertical="center" wrapText="1"/>
    </xf>
    <xf numFmtId="2" fontId="13" fillId="7" borderId="63" xfId="0" applyNumberFormat="1" applyFont="1" applyFill="1" applyBorder="1" applyAlignment="1">
      <alignment horizontal="center" vertical="center" wrapText="1"/>
    </xf>
    <xf numFmtId="2" fontId="13" fillId="0" borderId="3" xfId="8" applyNumberFormat="1" applyFont="1" applyFill="1" applyBorder="1" applyAlignment="1">
      <alignment horizontal="center" vertical="center"/>
    </xf>
    <xf numFmtId="2" fontId="13" fillId="0" borderId="5" xfId="8" applyNumberFormat="1" applyFont="1" applyFill="1" applyBorder="1" applyAlignment="1">
      <alignment horizontal="center" vertical="center"/>
    </xf>
    <xf numFmtId="170" fontId="13" fillId="0" borderId="3" xfId="8" applyNumberFormat="1" applyFont="1" applyFill="1" applyBorder="1" applyAlignment="1">
      <alignment horizontal="center" vertical="center"/>
    </xf>
    <xf numFmtId="170" fontId="13" fillId="0" borderId="5" xfId="8" applyNumberFormat="1" applyFont="1" applyFill="1" applyBorder="1" applyAlignment="1">
      <alignment horizontal="center" vertical="center"/>
    </xf>
    <xf numFmtId="1" fontId="13" fillId="0" borderId="3" xfId="8" applyNumberFormat="1" applyFont="1" applyFill="1" applyBorder="1" applyAlignment="1">
      <alignment horizontal="center" vertical="center"/>
    </xf>
    <xf numFmtId="1" fontId="13" fillId="0" borderId="5" xfId="8" applyNumberFormat="1" applyFont="1" applyFill="1" applyBorder="1" applyAlignment="1">
      <alignment horizontal="center" vertical="center"/>
    </xf>
    <xf numFmtId="3" fontId="62" fillId="0" borderId="39" xfId="0" applyNumberFormat="1" applyFont="1" applyFill="1" applyBorder="1" applyAlignment="1">
      <alignment horizontal="center" vertical="center" wrapText="1"/>
    </xf>
    <xf numFmtId="3" fontId="62" fillId="0" borderId="34" xfId="0" applyNumberFormat="1" applyFont="1" applyFill="1" applyBorder="1" applyAlignment="1">
      <alignment horizontal="center" vertical="center" wrapText="1"/>
    </xf>
    <xf numFmtId="4" fontId="12" fillId="3" borderId="71" xfId="8" applyNumberFormat="1" applyFont="1" applyFill="1" applyBorder="1" applyAlignment="1">
      <alignment horizontal="center" vertical="center"/>
    </xf>
    <xf numFmtId="4" fontId="12" fillId="3" borderId="66" xfId="8" applyNumberFormat="1" applyFont="1" applyFill="1" applyBorder="1" applyAlignment="1">
      <alignment horizontal="center" vertical="center"/>
    </xf>
    <xf numFmtId="4" fontId="12" fillId="0" borderId="46" xfId="8" applyNumberFormat="1" applyFont="1" applyFill="1" applyBorder="1" applyAlignment="1">
      <alignment horizontal="center" vertical="center"/>
    </xf>
    <xf numFmtId="4" fontId="12" fillId="0" borderId="20" xfId="8" applyNumberFormat="1" applyFont="1" applyFill="1" applyBorder="1" applyAlignment="1">
      <alignment horizontal="center" vertical="center"/>
    </xf>
    <xf numFmtId="0" fontId="13" fillId="0" borderId="15" xfId="8" applyFont="1" applyFill="1" applyBorder="1" applyAlignment="1">
      <alignment horizontal="left" vertical="center"/>
    </xf>
    <xf numFmtId="0" fontId="13" fillId="0" borderId="16" xfId="8" applyFont="1" applyFill="1" applyBorder="1" applyAlignment="1">
      <alignment horizontal="left" vertical="center"/>
    </xf>
    <xf numFmtId="0" fontId="13" fillId="0" borderId="38" xfId="8" applyFont="1" applyFill="1" applyBorder="1" applyAlignment="1">
      <alignment horizontal="left" vertical="center"/>
    </xf>
    <xf numFmtId="0" fontId="28" fillId="0" borderId="71" xfId="8" applyFont="1" applyFill="1" applyBorder="1" applyAlignment="1">
      <alignment horizontal="left" vertical="center" wrapText="1"/>
    </xf>
    <xf numFmtId="0" fontId="28" fillId="0" borderId="67" xfId="8" applyFont="1" applyFill="1" applyBorder="1" applyAlignment="1">
      <alignment horizontal="left" vertical="center" wrapText="1"/>
    </xf>
    <xf numFmtId="0" fontId="28" fillId="0" borderId="30" xfId="8" applyFont="1" applyFill="1" applyBorder="1" applyAlignment="1">
      <alignment horizontal="left" vertical="center" wrapText="1"/>
    </xf>
    <xf numFmtId="0" fontId="28" fillId="0" borderId="66" xfId="8" applyFont="1" applyFill="1" applyBorder="1" applyAlignment="1">
      <alignment horizontal="left" vertical="center" wrapText="1"/>
    </xf>
    <xf numFmtId="0" fontId="28" fillId="0" borderId="55" xfId="8" applyFont="1" applyFill="1" applyBorder="1" applyAlignment="1">
      <alignment horizontal="left" vertical="center" wrapText="1"/>
    </xf>
    <xf numFmtId="0" fontId="28" fillId="0" borderId="49" xfId="8" applyFont="1" applyFill="1" applyBorder="1" applyAlignment="1">
      <alignment horizontal="left" vertical="center" wrapText="1"/>
    </xf>
    <xf numFmtId="0" fontId="13" fillId="0" borderId="48" xfId="8" applyFont="1" applyFill="1" applyBorder="1" applyAlignment="1">
      <alignment horizontal="left" vertical="center"/>
    </xf>
    <xf numFmtId="0" fontId="13" fillId="0" borderId="10" xfId="8" applyFont="1" applyFill="1" applyBorder="1" applyAlignment="1">
      <alignment horizontal="left" vertical="center"/>
    </xf>
    <xf numFmtId="0" fontId="13" fillId="0" borderId="40" xfId="8" applyFont="1" applyFill="1" applyBorder="1" applyAlignment="1">
      <alignment horizontal="left" vertical="center"/>
    </xf>
    <xf numFmtId="0" fontId="13" fillId="0" borderId="15" xfId="8" applyFont="1" applyFill="1" applyBorder="1" applyAlignment="1">
      <alignment horizontal="left" vertical="center" wrapText="1"/>
    </xf>
    <xf numFmtId="0" fontId="13" fillId="0" borderId="16" xfId="8" applyFont="1" applyFill="1" applyBorder="1" applyAlignment="1">
      <alignment horizontal="left" vertical="center" wrapText="1"/>
    </xf>
    <xf numFmtId="0" fontId="13" fillId="0" borderId="38" xfId="8" applyFont="1" applyFill="1" applyBorder="1" applyAlignment="1">
      <alignment horizontal="left" vertical="center" wrapText="1"/>
    </xf>
    <xf numFmtId="3" fontId="50" fillId="7" borderId="3" xfId="8" applyNumberFormat="1" applyFont="1" applyFill="1" applyBorder="1" applyAlignment="1">
      <alignment horizontal="center" vertical="center" wrapText="1"/>
    </xf>
    <xf numFmtId="3" fontId="52" fillId="7" borderId="5" xfId="0" applyNumberFormat="1" applyFont="1" applyFill="1" applyBorder="1"/>
    <xf numFmtId="0" fontId="13" fillId="7" borderId="24" xfId="8" applyFont="1" applyFill="1" applyBorder="1" applyAlignment="1">
      <alignment horizontal="center" vertical="center" wrapText="1"/>
    </xf>
    <xf numFmtId="0" fontId="13" fillId="7" borderId="56" xfId="8" applyFont="1" applyFill="1" applyBorder="1" applyAlignment="1">
      <alignment horizontal="center" vertical="center" wrapText="1"/>
    </xf>
    <xf numFmtId="167" fontId="13" fillId="0" borderId="3" xfId="8" applyNumberFormat="1" applyFont="1" applyFill="1" applyBorder="1" applyAlignment="1">
      <alignment horizontal="center" vertical="center" wrapText="1"/>
    </xf>
    <xf numFmtId="167" fontId="13" fillId="0" borderId="1" xfId="8" applyNumberFormat="1" applyFont="1" applyFill="1" applyBorder="1" applyAlignment="1">
      <alignment horizontal="center" vertical="center" wrapText="1"/>
    </xf>
    <xf numFmtId="167" fontId="13" fillId="0" borderId="5" xfId="8" applyNumberFormat="1" applyFont="1" applyFill="1" applyBorder="1" applyAlignment="1">
      <alignment horizontal="center" vertical="center" wrapText="1"/>
    </xf>
    <xf numFmtId="170" fontId="13" fillId="0" borderId="3" xfId="8" applyNumberFormat="1" applyFont="1" applyFill="1" applyBorder="1" applyAlignment="1">
      <alignment horizontal="center" vertical="center" wrapText="1"/>
    </xf>
    <xf numFmtId="170" fontId="13" fillId="0" borderId="1" xfId="8" applyNumberFormat="1" applyFont="1" applyFill="1" applyBorder="1" applyAlignment="1">
      <alignment horizontal="center" vertical="center" wrapText="1"/>
    </xf>
    <xf numFmtId="170" fontId="13" fillId="0" borderId="5" xfId="8" applyNumberFormat="1" applyFont="1" applyFill="1" applyBorder="1" applyAlignment="1">
      <alignment horizontal="center" vertical="center" wrapText="1"/>
    </xf>
    <xf numFmtId="0" fontId="29" fillId="8" borderId="19" xfId="8" applyFont="1" applyFill="1" applyBorder="1" applyAlignment="1">
      <alignment horizontal="left" vertical="center"/>
    </xf>
    <xf numFmtId="0" fontId="29" fillId="8" borderId="17" xfId="8" applyFont="1" applyFill="1" applyBorder="1" applyAlignment="1">
      <alignment horizontal="left" vertical="center"/>
    </xf>
    <xf numFmtId="0" fontId="29" fillId="8" borderId="18" xfId="8" applyFont="1" applyFill="1" applyBorder="1" applyAlignment="1">
      <alignment horizontal="left" vertical="center"/>
    </xf>
    <xf numFmtId="4" fontId="12" fillId="3" borderId="46" xfId="8" applyNumberFormat="1" applyFont="1" applyFill="1" applyBorder="1" applyAlignment="1">
      <alignment horizontal="center" vertical="center"/>
    </xf>
    <xf numFmtId="4" fontId="12" fillId="3" borderId="20" xfId="8" applyNumberFormat="1" applyFont="1" applyFill="1" applyBorder="1" applyAlignment="1">
      <alignment horizontal="center" vertical="center"/>
    </xf>
    <xf numFmtId="3" fontId="62" fillId="0" borderId="61" xfId="8" applyNumberFormat="1" applyFont="1" applyFill="1" applyBorder="1" applyAlignment="1">
      <alignment horizontal="center" vertical="center"/>
    </xf>
    <xf numFmtId="3" fontId="62" fillId="0" borderId="72" xfId="8" applyNumberFormat="1" applyFont="1" applyFill="1" applyBorder="1" applyAlignment="1">
      <alignment horizontal="center" vertical="center"/>
    </xf>
    <xf numFmtId="0" fontId="13" fillId="0" borderId="59" xfId="8" applyFont="1" applyFill="1" applyBorder="1" applyAlignment="1">
      <alignment horizontal="left" vertical="center"/>
    </xf>
    <xf numFmtId="0" fontId="13" fillId="0" borderId="60" xfId="8" applyFont="1" applyFill="1" applyBorder="1" applyAlignment="1">
      <alignment horizontal="left" vertical="center"/>
    </xf>
    <xf numFmtId="0" fontId="13" fillId="0" borderId="42" xfId="8" applyFont="1" applyFill="1" applyBorder="1" applyAlignment="1">
      <alignment horizontal="left" vertical="center"/>
    </xf>
    <xf numFmtId="167" fontId="13" fillId="0" borderId="3" xfId="8" applyNumberFormat="1" applyFont="1" applyFill="1" applyBorder="1" applyAlignment="1">
      <alignment horizontal="center" vertical="center"/>
    </xf>
    <xf numFmtId="167" fontId="13" fillId="0" borderId="5" xfId="8" applyNumberFormat="1" applyFont="1" applyFill="1" applyBorder="1" applyAlignment="1">
      <alignment horizontal="center" vertical="center"/>
    </xf>
    <xf numFmtId="0" fontId="28" fillId="0" borderId="19" xfId="8" applyFont="1" applyFill="1" applyBorder="1" applyAlignment="1">
      <alignment horizontal="left" vertical="center" wrapText="1"/>
    </xf>
    <xf numFmtId="0" fontId="28" fillId="0" borderId="17" xfId="8" applyFont="1" applyFill="1" applyBorder="1" applyAlignment="1">
      <alignment horizontal="left" vertical="center" wrapText="1"/>
    </xf>
    <xf numFmtId="0" fontId="28" fillId="0" borderId="18" xfId="8" applyFont="1" applyFill="1" applyBorder="1" applyAlignment="1">
      <alignment horizontal="left" vertical="center" wrapText="1"/>
    </xf>
    <xf numFmtId="4" fontId="12" fillId="3" borderId="54" xfId="8" applyNumberFormat="1" applyFont="1" applyFill="1" applyBorder="1" applyAlignment="1">
      <alignment horizontal="center" vertical="center"/>
    </xf>
    <xf numFmtId="3" fontId="62" fillId="0" borderId="39" xfId="8" applyNumberFormat="1" applyFont="1" applyFill="1" applyBorder="1" applyAlignment="1">
      <alignment horizontal="center" vertical="center"/>
    </xf>
    <xf numFmtId="3" fontId="62" fillId="0" borderId="23" xfId="8" applyNumberFormat="1" applyFont="1" applyFill="1" applyBorder="1" applyAlignment="1">
      <alignment horizontal="center" vertical="center"/>
    </xf>
    <xf numFmtId="3" fontId="62" fillId="0" borderId="34" xfId="8" applyNumberFormat="1" applyFont="1" applyFill="1" applyBorder="1" applyAlignment="1">
      <alignment horizontal="center" vertical="center"/>
    </xf>
    <xf numFmtId="4" fontId="30" fillId="11" borderId="86" xfId="8" applyNumberFormat="1" applyFont="1" applyFill="1" applyBorder="1" applyAlignment="1">
      <alignment horizontal="center" vertical="center"/>
    </xf>
    <xf numFmtId="0" fontId="13" fillId="7" borderId="64" xfId="8" applyFont="1" applyFill="1" applyBorder="1" applyAlignment="1">
      <alignment horizontal="center" vertical="center" wrapText="1"/>
    </xf>
    <xf numFmtId="3" fontId="50" fillId="7" borderId="12" xfId="8" applyNumberFormat="1" applyFont="1" applyFill="1" applyBorder="1" applyAlignment="1">
      <alignment horizontal="center" vertical="center" wrapText="1"/>
    </xf>
    <xf numFmtId="4" fontId="12" fillId="0" borderId="47" xfId="8" applyNumberFormat="1" applyFont="1" applyFill="1" applyBorder="1" applyAlignment="1">
      <alignment horizontal="center" vertical="center"/>
    </xf>
    <xf numFmtId="167" fontId="13" fillId="0" borderId="40" xfId="8" applyNumberFormat="1" applyFont="1" applyFill="1" applyBorder="1" applyAlignment="1">
      <alignment horizontal="center" vertical="center" wrapText="1"/>
    </xf>
    <xf numFmtId="167" fontId="13" fillId="0" borderId="38" xfId="8" applyNumberFormat="1" applyFont="1" applyFill="1" applyBorder="1" applyAlignment="1">
      <alignment horizontal="center" vertical="center" wrapText="1"/>
    </xf>
    <xf numFmtId="167" fontId="13" fillId="0" borderId="41" xfId="8" applyNumberFormat="1" applyFont="1" applyFill="1" applyBorder="1" applyAlignment="1">
      <alignment horizontal="center" vertical="center" wrapText="1"/>
    </xf>
    <xf numFmtId="1" fontId="13" fillId="0" borderId="3" xfId="8" applyNumberFormat="1" applyFont="1" applyFill="1" applyBorder="1" applyAlignment="1">
      <alignment horizontal="center" vertical="center" wrapText="1"/>
    </xf>
    <xf numFmtId="1" fontId="13" fillId="0" borderId="1" xfId="8" applyNumberFormat="1" applyFont="1" applyFill="1" applyBorder="1" applyAlignment="1">
      <alignment horizontal="center" vertical="center" wrapText="1"/>
    </xf>
    <xf numFmtId="1" fontId="13" fillId="0" borderId="5" xfId="8" applyNumberFormat="1" applyFont="1" applyFill="1" applyBorder="1" applyAlignment="1">
      <alignment horizontal="center" vertical="center" wrapText="1"/>
    </xf>
    <xf numFmtId="0" fontId="30" fillId="11" borderId="55" xfId="8" applyFont="1" applyFill="1" applyBorder="1" applyAlignment="1">
      <alignment horizontal="right" vertical="center"/>
    </xf>
    <xf numFmtId="0" fontId="30" fillId="11" borderId="57" xfId="8" applyFont="1" applyFill="1" applyBorder="1" applyAlignment="1">
      <alignment horizontal="right" vertical="center"/>
    </xf>
    <xf numFmtId="0" fontId="29" fillId="4" borderId="19" xfId="8" applyFont="1" applyFill="1" applyBorder="1" applyAlignment="1">
      <alignment horizontal="center" vertical="center"/>
    </xf>
    <xf numFmtId="0" fontId="29" fillId="4" borderId="17" xfId="8" applyFont="1" applyFill="1" applyBorder="1" applyAlignment="1">
      <alignment horizontal="center" vertical="center"/>
    </xf>
    <xf numFmtId="0" fontId="29" fillId="4" borderId="18" xfId="8" applyFont="1" applyFill="1" applyBorder="1" applyAlignment="1">
      <alignment horizontal="center" vertical="center"/>
    </xf>
    <xf numFmtId="3" fontId="12" fillId="0" borderId="46" xfId="8" applyNumberFormat="1" applyFont="1" applyFill="1" applyBorder="1" applyAlignment="1">
      <alignment horizontal="center" vertical="center"/>
    </xf>
    <xf numFmtId="3" fontId="12" fillId="0" borderId="20" xfId="8" applyNumberFormat="1" applyFont="1" applyFill="1" applyBorder="1" applyAlignment="1">
      <alignment horizontal="center" vertical="center"/>
    </xf>
    <xf numFmtId="0" fontId="13" fillId="0" borderId="59" xfId="8" applyFont="1" applyFill="1" applyBorder="1" applyAlignment="1">
      <alignment horizontal="left" vertical="center" wrapText="1"/>
    </xf>
    <xf numFmtId="0" fontId="13" fillId="0" borderId="60" xfId="8" applyFont="1" applyFill="1" applyBorder="1" applyAlignment="1">
      <alignment horizontal="left" vertical="center" wrapText="1"/>
    </xf>
    <xf numFmtId="0" fontId="13" fillId="0" borderId="42" xfId="8" applyFont="1" applyFill="1" applyBorder="1" applyAlignment="1">
      <alignment horizontal="left" vertical="center" wrapText="1"/>
    </xf>
    <xf numFmtId="3" fontId="12" fillId="0" borderId="47" xfId="8" applyNumberFormat="1" applyFont="1" applyFill="1" applyBorder="1" applyAlignment="1">
      <alignment horizontal="center" vertical="center"/>
    </xf>
    <xf numFmtId="0" fontId="13" fillId="0" borderId="63" xfId="8" applyFont="1" applyFill="1" applyBorder="1" applyAlignment="1">
      <alignment horizontal="left" vertical="center" wrapText="1"/>
    </xf>
    <xf numFmtId="0" fontId="13" fillId="0" borderId="45" xfId="8" applyFont="1" applyFill="1" applyBorder="1" applyAlignment="1">
      <alignment horizontal="left" vertical="center" wrapText="1"/>
    </xf>
    <xf numFmtId="4" fontId="13" fillId="0" borderId="0" xfId="0" applyNumberFormat="1" applyFont="1" applyFill="1" applyBorder="1" applyAlignment="1">
      <alignment horizontal="center" vertical="center"/>
    </xf>
    <xf numFmtId="0" fontId="29" fillId="6" borderId="19" xfId="8" applyFont="1" applyFill="1" applyBorder="1" applyAlignment="1">
      <alignment horizontal="left" vertical="center"/>
    </xf>
    <xf numFmtId="0" fontId="29" fillId="6" borderId="17" xfId="8" applyFont="1" applyFill="1" applyBorder="1" applyAlignment="1">
      <alignment horizontal="left" vertical="center"/>
    </xf>
    <xf numFmtId="0" fontId="29" fillId="6" borderId="18" xfId="8" applyFont="1" applyFill="1" applyBorder="1" applyAlignment="1">
      <alignment horizontal="left" vertical="center"/>
    </xf>
    <xf numFmtId="0" fontId="29" fillId="4" borderId="18" xfId="8" applyFont="1" applyFill="1" applyBorder="1" applyAlignment="1">
      <alignment horizontal="left" vertical="center"/>
    </xf>
    <xf numFmtId="4" fontId="30" fillId="11" borderId="77" xfId="8" applyNumberFormat="1" applyFont="1" applyFill="1" applyBorder="1" applyAlignment="1">
      <alignment horizontal="center" vertical="center"/>
    </xf>
    <xf numFmtId="0" fontId="14" fillId="7" borderId="9" xfId="0" applyFont="1" applyFill="1" applyBorder="1" applyAlignment="1">
      <alignment horizontal="center" vertical="center"/>
    </xf>
    <xf numFmtId="0" fontId="14" fillId="7" borderId="4" xfId="0" applyFont="1" applyFill="1" applyBorder="1" applyAlignment="1">
      <alignment horizontal="center" vertical="center"/>
    </xf>
    <xf numFmtId="2" fontId="13" fillId="4" borderId="0" xfId="0" applyNumberFormat="1" applyFont="1" applyFill="1" applyBorder="1" applyAlignment="1">
      <alignment horizontal="center" vertical="center" wrapText="1"/>
    </xf>
    <xf numFmtId="3" fontId="13" fillId="7" borderId="3" xfId="8" applyNumberFormat="1" applyFont="1" applyFill="1" applyBorder="1" applyAlignment="1">
      <alignment horizontal="center" vertical="center" wrapText="1"/>
    </xf>
    <xf numFmtId="3" fontId="9" fillId="7" borderId="5" xfId="0" applyNumberFormat="1" applyFont="1" applyFill="1" applyBorder="1"/>
    <xf numFmtId="0" fontId="31" fillId="0" borderId="48" xfId="0" applyFont="1" applyFill="1" applyBorder="1" applyAlignment="1">
      <alignment horizontal="left" vertical="center" wrapText="1"/>
    </xf>
    <xf numFmtId="0" fontId="31" fillId="0" borderId="10"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63"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41" xfId="0" applyFont="1" applyFill="1" applyBorder="1" applyAlignment="1">
      <alignment horizontal="left" vertical="center"/>
    </xf>
    <xf numFmtId="0" fontId="67" fillId="6" borderId="19" xfId="8" applyFont="1" applyFill="1" applyBorder="1" applyAlignment="1">
      <alignment horizontal="left" vertical="center" wrapText="1"/>
    </xf>
    <xf numFmtId="0" fontId="67" fillId="6" borderId="17" xfId="8" applyFont="1" applyFill="1" applyBorder="1" applyAlignment="1">
      <alignment horizontal="left" vertical="center" wrapText="1"/>
    </xf>
    <xf numFmtId="0" fontId="67" fillId="6" borderId="18" xfId="8" applyFont="1" applyFill="1" applyBorder="1" applyAlignment="1">
      <alignment horizontal="left" vertical="center" wrapText="1"/>
    </xf>
    <xf numFmtId="0" fontId="67" fillId="6" borderId="71" xfId="8" applyFont="1" applyFill="1" applyBorder="1" applyAlignment="1">
      <alignment horizontal="left" vertical="center" wrapText="1"/>
    </xf>
    <xf numFmtId="0" fontId="67" fillId="6" borderId="67" xfId="8" applyFont="1" applyFill="1" applyBorder="1" applyAlignment="1">
      <alignment horizontal="left" vertical="center" wrapText="1"/>
    </xf>
    <xf numFmtId="0" fontId="67" fillId="6" borderId="30" xfId="8" applyFont="1" applyFill="1" applyBorder="1" applyAlignment="1">
      <alignment horizontal="left" vertical="center" wrapText="1"/>
    </xf>
    <xf numFmtId="0" fontId="31" fillId="0" borderId="63"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41" xfId="0" applyFont="1" applyFill="1" applyBorder="1" applyAlignment="1">
      <alignment horizontal="left" vertical="center" wrapText="1"/>
    </xf>
    <xf numFmtId="0" fontId="31" fillId="0" borderId="48" xfId="0" applyFont="1" applyFill="1" applyBorder="1" applyAlignment="1">
      <alignment horizontal="left" vertical="center"/>
    </xf>
    <xf numFmtId="0" fontId="31" fillId="0" borderId="10" xfId="0" applyFont="1" applyFill="1" applyBorder="1" applyAlignment="1">
      <alignment horizontal="left" vertical="center"/>
    </xf>
    <xf numFmtId="0" fontId="31" fillId="0" borderId="40"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16" xfId="0" applyFont="1" applyFill="1" applyBorder="1" applyAlignment="1">
      <alignment horizontal="left" vertical="center"/>
    </xf>
    <xf numFmtId="0" fontId="31" fillId="0" borderId="38" xfId="0" applyFont="1" applyFill="1" applyBorder="1" applyAlignment="1">
      <alignment horizontal="left" vertical="center"/>
    </xf>
    <xf numFmtId="0" fontId="31" fillId="0" borderId="1" xfId="0" applyFont="1" applyFill="1" applyBorder="1" applyAlignment="1">
      <alignment vertical="center"/>
    </xf>
    <xf numFmtId="0" fontId="31" fillId="0" borderId="3" xfId="0" applyFont="1" applyFill="1" applyBorder="1" applyAlignment="1">
      <alignment vertical="center"/>
    </xf>
    <xf numFmtId="3" fontId="50" fillId="7" borderId="73" xfId="0" applyNumberFormat="1" applyFont="1" applyFill="1" applyBorder="1" applyAlignment="1">
      <alignment horizontal="center" vertical="center" wrapText="1"/>
    </xf>
    <xf numFmtId="3" fontId="50" fillId="7" borderId="68" xfId="0" applyNumberFormat="1" applyFont="1" applyFill="1" applyBorder="1" applyAlignment="1">
      <alignment horizontal="center" vertical="center" wrapText="1"/>
    </xf>
    <xf numFmtId="0" fontId="13" fillId="7" borderId="73" xfId="0" applyNumberFormat="1" applyFont="1" applyFill="1" applyBorder="1" applyAlignment="1">
      <alignment horizontal="center" vertical="center" wrapText="1"/>
    </xf>
    <xf numFmtId="0" fontId="13" fillId="7" borderId="68" xfId="0" applyNumberFormat="1" applyFont="1" applyFill="1" applyBorder="1" applyAlignment="1">
      <alignment horizontal="center" vertical="center" wrapText="1"/>
    </xf>
    <xf numFmtId="0" fontId="13" fillId="0" borderId="24" xfId="8" applyFont="1" applyFill="1" applyBorder="1" applyAlignment="1">
      <alignment horizontal="center" vertical="center" wrapText="1"/>
    </xf>
    <xf numFmtId="0" fontId="13" fillId="0" borderId="64" xfId="8" applyFont="1" applyFill="1" applyBorder="1" applyAlignment="1">
      <alignment horizontal="center" vertical="center" wrapText="1"/>
    </xf>
    <xf numFmtId="0" fontId="13" fillId="0" borderId="56" xfId="8" applyFont="1" applyFill="1" applyBorder="1" applyAlignment="1">
      <alignment horizontal="center" vertical="center" wrapText="1"/>
    </xf>
    <xf numFmtId="167" fontId="13" fillId="0" borderId="65" xfId="8" applyNumberFormat="1" applyFont="1" applyFill="1" applyBorder="1" applyAlignment="1">
      <alignment horizontal="center" vertical="center" wrapText="1"/>
    </xf>
    <xf numFmtId="167" fontId="13" fillId="0" borderId="35" xfId="8" applyNumberFormat="1" applyFont="1" applyFill="1" applyBorder="1" applyAlignment="1">
      <alignment horizontal="center" vertical="center" wrapText="1"/>
    </xf>
    <xf numFmtId="167" fontId="13" fillId="0" borderId="44" xfId="8" applyNumberFormat="1" applyFont="1" applyFill="1" applyBorder="1" applyAlignment="1">
      <alignment horizontal="center" vertical="center" wrapText="1"/>
    </xf>
    <xf numFmtId="0" fontId="31" fillId="0" borderId="3" xfId="0" applyFont="1" applyFill="1" applyBorder="1" applyAlignment="1">
      <alignment horizontal="left" vertical="center" wrapText="1"/>
    </xf>
    <xf numFmtId="0" fontId="31" fillId="0" borderId="1"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60" fillId="6" borderId="54" xfId="8" applyFont="1" applyFill="1" applyBorder="1" applyAlignment="1">
      <alignment horizontal="left" vertical="center" wrapText="1"/>
    </xf>
    <xf numFmtId="0" fontId="60" fillId="6" borderId="0" xfId="8" applyFont="1" applyFill="1" applyBorder="1" applyAlignment="1">
      <alignment horizontal="left" vertical="center" wrapText="1"/>
    </xf>
    <xf numFmtId="0" fontId="60" fillId="6" borderId="53" xfId="8" applyFont="1" applyFill="1" applyBorder="1" applyAlignment="1">
      <alignment horizontal="left" vertical="center" wrapText="1"/>
    </xf>
    <xf numFmtId="4" fontId="30" fillId="11" borderId="87" xfId="8" applyNumberFormat="1" applyFont="1" applyFill="1" applyBorder="1" applyAlignment="1">
      <alignment horizontal="center" vertical="center"/>
    </xf>
    <xf numFmtId="0" fontId="67" fillId="6" borderId="54" xfId="8" applyFont="1" applyFill="1" applyBorder="1" applyAlignment="1">
      <alignment horizontal="left" vertical="center"/>
    </xf>
    <xf numFmtId="0" fontId="67" fillId="6" borderId="0" xfId="8" applyFont="1" applyFill="1" applyBorder="1" applyAlignment="1">
      <alignment horizontal="left" vertical="center"/>
    </xf>
    <xf numFmtId="0" fontId="67" fillId="6" borderId="53" xfId="8" applyFont="1" applyFill="1" applyBorder="1" applyAlignment="1">
      <alignment horizontal="left" vertical="center"/>
    </xf>
    <xf numFmtId="2" fontId="13" fillId="7" borderId="33" xfId="0" applyNumberFormat="1" applyFont="1" applyFill="1" applyBorder="1" applyAlignment="1">
      <alignment horizontal="center" vertical="center" wrapText="1"/>
    </xf>
    <xf numFmtId="0" fontId="13" fillId="7" borderId="64" xfId="8" applyFont="1" applyFill="1" applyBorder="1" applyAlignment="1">
      <alignment horizontal="left" vertical="center"/>
    </xf>
    <xf numFmtId="0" fontId="13" fillId="7" borderId="56" xfId="8" applyFont="1" applyFill="1" applyBorder="1" applyAlignment="1">
      <alignment horizontal="left" vertical="center"/>
    </xf>
    <xf numFmtId="0" fontId="30" fillId="11" borderId="24" xfId="8" applyFont="1" applyFill="1" applyBorder="1" applyAlignment="1">
      <alignment horizontal="center" vertical="center" wrapText="1"/>
    </xf>
    <xf numFmtId="0" fontId="30" fillId="11" borderId="64" xfId="8" applyFont="1" applyFill="1" applyBorder="1" applyAlignment="1">
      <alignment horizontal="center" vertical="center" wrapText="1"/>
    </xf>
    <xf numFmtId="0" fontId="30" fillId="11" borderId="56" xfId="8" applyFont="1" applyFill="1" applyBorder="1" applyAlignment="1">
      <alignment horizontal="center" vertical="center" wrapText="1"/>
    </xf>
    <xf numFmtId="0" fontId="58" fillId="7" borderId="35" xfId="8" applyFont="1" applyFill="1" applyBorder="1" applyAlignment="1">
      <alignment horizontal="center" vertical="center" wrapText="1"/>
    </xf>
    <xf numFmtId="0" fontId="58" fillId="7" borderId="44" xfId="8" applyFont="1" applyFill="1" applyBorder="1" applyAlignment="1">
      <alignment horizontal="center" vertical="center" wrapText="1"/>
    </xf>
    <xf numFmtId="0" fontId="13" fillId="7" borderId="35" xfId="8" applyFont="1" applyFill="1" applyBorder="1" applyAlignment="1">
      <alignment horizontal="center" vertical="center" wrapText="1"/>
    </xf>
    <xf numFmtId="170" fontId="30" fillId="11" borderId="84" xfId="8" applyNumberFormat="1" applyFont="1" applyFill="1" applyBorder="1" applyAlignment="1">
      <alignment horizontal="center" vertical="center"/>
    </xf>
    <xf numFmtId="4" fontId="30" fillId="11" borderId="98" xfId="8" applyNumberFormat="1" applyFont="1" applyFill="1" applyBorder="1" applyAlignment="1">
      <alignment horizontal="center" vertical="center"/>
    </xf>
    <xf numFmtId="0" fontId="31" fillId="0" borderId="5" xfId="0" applyFont="1" applyFill="1" applyBorder="1" applyAlignment="1">
      <alignment vertical="center"/>
    </xf>
    <xf numFmtId="0" fontId="67" fillId="6" borderId="66" xfId="8" applyFont="1" applyFill="1" applyBorder="1" applyAlignment="1">
      <alignment horizontal="left" vertical="center" wrapText="1"/>
    </xf>
    <xf numFmtId="0" fontId="67" fillId="6" borderId="55" xfId="8" applyFont="1" applyFill="1" applyBorder="1" applyAlignment="1">
      <alignment horizontal="left" vertical="center" wrapText="1"/>
    </xf>
    <xf numFmtId="0" fontId="67" fillId="6" borderId="49" xfId="8" applyFont="1" applyFill="1" applyBorder="1" applyAlignment="1">
      <alignment horizontal="left" vertical="center" wrapText="1"/>
    </xf>
    <xf numFmtId="0" fontId="13" fillId="0" borderId="9" xfId="0" applyNumberFormat="1" applyFont="1" applyFill="1" applyBorder="1" applyAlignment="1" applyProtection="1">
      <alignment horizontal="center" vertical="center"/>
    </xf>
    <xf numFmtId="0" fontId="13" fillId="0" borderId="14" xfId="0" applyNumberFormat="1" applyFont="1" applyFill="1" applyBorder="1" applyAlignment="1" applyProtection="1">
      <alignment horizontal="center" vertical="center"/>
    </xf>
    <xf numFmtId="0" fontId="13" fillId="0" borderId="2" xfId="0" applyNumberFormat="1"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2" fontId="31" fillId="0" borderId="70" xfId="0" applyNumberFormat="1" applyFont="1" applyFill="1" applyBorder="1" applyAlignment="1">
      <alignment horizontal="left" vertical="center" wrapText="1"/>
    </xf>
    <xf numFmtId="2" fontId="31" fillId="0" borderId="17" xfId="0" applyNumberFormat="1" applyFont="1" applyFill="1" applyBorder="1" applyAlignment="1">
      <alignment horizontal="left" vertical="center" wrapText="1"/>
    </xf>
    <xf numFmtId="2" fontId="31" fillId="0" borderId="103" xfId="0" applyNumberFormat="1" applyFont="1" applyFill="1" applyBorder="1" applyAlignment="1">
      <alignment horizontal="left" vertical="center" wrapText="1"/>
    </xf>
    <xf numFmtId="0" fontId="13" fillId="7" borderId="12" xfId="0" applyFont="1" applyFill="1" applyBorder="1" applyAlignment="1">
      <alignment horizontal="center" vertical="center" wrapText="1"/>
    </xf>
    <xf numFmtId="0" fontId="13" fillId="7" borderId="8" xfId="0" applyFont="1" applyFill="1" applyBorder="1" applyAlignment="1">
      <alignment horizontal="center" vertical="center" wrapText="1"/>
    </xf>
    <xf numFmtId="3" fontId="13" fillId="7" borderId="73" xfId="0" applyNumberFormat="1" applyFont="1" applyFill="1" applyBorder="1" applyAlignment="1">
      <alignment horizontal="center" vertical="center" wrapText="1"/>
    </xf>
    <xf numFmtId="2" fontId="13" fillId="7" borderId="59" xfId="0" applyNumberFormat="1" applyFont="1" applyFill="1" applyBorder="1" applyAlignment="1">
      <alignment horizontal="center" vertical="center" wrapText="1"/>
    </xf>
    <xf numFmtId="2" fontId="13" fillId="7" borderId="6" xfId="0" applyNumberFormat="1" applyFont="1" applyFill="1" applyBorder="1" applyAlignment="1">
      <alignment horizontal="center" vertical="center" wrapText="1"/>
    </xf>
    <xf numFmtId="0" fontId="72" fillId="7" borderId="14" xfId="0" applyFont="1" applyFill="1" applyBorder="1" applyAlignment="1">
      <alignment horizontal="center" vertical="center"/>
    </xf>
    <xf numFmtId="0" fontId="72" fillId="7" borderId="13" xfId="0" applyFont="1" applyFill="1" applyBorder="1" applyAlignment="1">
      <alignment horizontal="center" vertical="center"/>
    </xf>
    <xf numFmtId="0" fontId="13" fillId="7" borderId="35" xfId="0" applyFont="1" applyFill="1" applyBorder="1" applyAlignment="1">
      <alignment horizontal="center" vertical="center" wrapText="1"/>
    </xf>
    <xf numFmtId="0" fontId="13" fillId="7" borderId="44" xfId="0" applyFont="1" applyFill="1" applyBorder="1" applyAlignment="1">
      <alignment horizontal="center" vertical="center" wrapText="1"/>
    </xf>
    <xf numFmtId="167" fontId="46" fillId="0" borderId="48" xfId="0" applyNumberFormat="1" applyFont="1" applyFill="1" applyBorder="1" applyAlignment="1">
      <alignment horizontal="left"/>
    </xf>
    <xf numFmtId="167" fontId="46" fillId="0" borderId="10" xfId="0" applyNumberFormat="1" applyFont="1" applyFill="1" applyBorder="1" applyAlignment="1">
      <alignment horizontal="left"/>
    </xf>
    <xf numFmtId="167" fontId="46" fillId="0" borderId="40" xfId="0" applyNumberFormat="1" applyFont="1" applyFill="1" applyBorder="1" applyAlignment="1">
      <alignment horizontal="left"/>
    </xf>
    <xf numFmtId="0" fontId="27" fillId="6" borderId="19" xfId="8" applyFont="1" applyFill="1" applyBorder="1" applyAlignment="1">
      <alignment horizontal="center" vertical="center" wrapText="1"/>
    </xf>
    <xf numFmtId="0" fontId="27" fillId="6" borderId="17" xfId="8" applyFont="1" applyFill="1" applyBorder="1" applyAlignment="1">
      <alignment horizontal="center" vertical="center" wrapText="1"/>
    </xf>
    <xf numFmtId="0" fontId="27" fillId="6" borderId="18" xfId="8" applyFont="1" applyFill="1" applyBorder="1" applyAlignment="1">
      <alignment horizontal="center" vertical="center" wrapText="1"/>
    </xf>
    <xf numFmtId="0" fontId="60" fillId="0" borderId="65" xfId="8" applyFont="1" applyFill="1" applyBorder="1" applyAlignment="1">
      <alignment horizontal="center" vertical="center" wrapText="1"/>
    </xf>
    <xf numFmtId="0" fontId="60" fillId="0" borderId="35" xfId="8" applyFont="1" applyFill="1" applyBorder="1" applyAlignment="1">
      <alignment horizontal="center" vertical="center" wrapText="1"/>
    </xf>
    <xf numFmtId="0" fontId="60" fillId="0" borderId="44" xfId="8" applyFont="1" applyFill="1" applyBorder="1" applyAlignment="1">
      <alignment horizontal="center" vertical="center" wrapText="1"/>
    </xf>
    <xf numFmtId="4" fontId="12" fillId="0" borderId="0" xfId="8" applyNumberFormat="1" applyFont="1" applyFill="1" applyBorder="1" applyAlignment="1">
      <alignment horizontal="center" vertical="center"/>
    </xf>
    <xf numFmtId="0" fontId="13" fillId="0" borderId="8" xfId="0" applyFont="1" applyFill="1" applyBorder="1" applyAlignment="1">
      <alignment horizontal="center" vertical="center"/>
    </xf>
    <xf numFmtId="0" fontId="13" fillId="0" borderId="12" xfId="0" applyFont="1" applyFill="1" applyBorder="1" applyAlignment="1">
      <alignment horizontal="center" vertical="center"/>
    </xf>
    <xf numFmtId="3" fontId="13" fillId="0" borderId="35" xfId="0" applyNumberFormat="1" applyFont="1" applyFill="1" applyBorder="1" applyAlignment="1">
      <alignment horizontal="center" vertical="center"/>
    </xf>
    <xf numFmtId="3" fontId="13" fillId="0" borderId="12" xfId="0" applyNumberFormat="1" applyFont="1" applyFill="1" applyBorder="1" applyAlignment="1">
      <alignment horizontal="center" vertical="center"/>
    </xf>
    <xf numFmtId="0" fontId="13" fillId="0" borderId="35" xfId="8" applyFont="1" applyFill="1" applyBorder="1" applyAlignment="1">
      <alignment horizontal="center" vertical="center" wrapText="1"/>
    </xf>
    <xf numFmtId="0" fontId="13" fillId="0" borderId="44" xfId="8" applyFont="1" applyFill="1" applyBorder="1" applyAlignment="1">
      <alignment horizontal="center" vertical="center" wrapText="1"/>
    </xf>
    <xf numFmtId="3" fontId="62" fillId="0" borderId="73" xfId="0" applyNumberFormat="1" applyFont="1" applyFill="1" applyBorder="1" applyAlignment="1">
      <alignment horizontal="center" vertical="center" wrapText="1"/>
    </xf>
    <xf numFmtId="4" fontId="12" fillId="0" borderId="23" xfId="8" applyNumberFormat="1" applyFont="1" applyFill="1" applyBorder="1" applyAlignment="1">
      <alignment horizontal="center" vertical="center"/>
    </xf>
    <xf numFmtId="4" fontId="12" fillId="0" borderId="33" xfId="8" applyNumberFormat="1" applyFont="1" applyFill="1" applyBorder="1" applyAlignment="1">
      <alignment horizontal="center" vertical="center"/>
    </xf>
    <xf numFmtId="3" fontId="50" fillId="0" borderId="33" xfId="0" applyNumberFormat="1" applyFont="1" applyFill="1" applyBorder="1" applyAlignment="1">
      <alignment horizontal="center" vertical="center" wrapText="1"/>
    </xf>
    <xf numFmtId="3" fontId="50" fillId="0" borderId="72" xfId="0" applyNumberFormat="1" applyFont="1" applyFill="1" applyBorder="1" applyAlignment="1">
      <alignment horizontal="center" vertical="center" wrapText="1"/>
    </xf>
    <xf numFmtId="3" fontId="13" fillId="0" borderId="1" xfId="0" applyNumberFormat="1" applyFont="1" applyFill="1" applyBorder="1" applyAlignment="1">
      <alignment horizontal="center" vertical="center"/>
    </xf>
    <xf numFmtId="3" fontId="62" fillId="0" borderId="59" xfId="0" applyNumberFormat="1" applyFont="1" applyFill="1" applyBorder="1" applyAlignment="1">
      <alignment horizontal="center" vertical="center" wrapText="1"/>
    </xf>
    <xf numFmtId="3" fontId="50" fillId="0" borderId="50" xfId="0" applyNumberFormat="1" applyFont="1" applyFill="1" applyBorder="1" applyAlignment="1">
      <alignment horizontal="center" vertical="center" wrapText="1"/>
    </xf>
    <xf numFmtId="0" fontId="13" fillId="0" borderId="35" xfId="0" applyFont="1" applyFill="1" applyBorder="1" applyAlignment="1">
      <alignment horizontal="center" vertical="center"/>
    </xf>
    <xf numFmtId="2" fontId="13" fillId="0" borderId="35" xfId="0" applyNumberFormat="1" applyFont="1" applyFill="1" applyBorder="1" applyAlignment="1">
      <alignment horizontal="center" vertical="center"/>
    </xf>
    <xf numFmtId="2" fontId="13" fillId="0" borderId="12" xfId="0" applyNumberFormat="1" applyFont="1" applyFill="1" applyBorder="1" applyAlignment="1">
      <alignment horizontal="center" vertical="center"/>
    </xf>
    <xf numFmtId="3" fontId="13" fillId="0" borderId="65" xfId="0" applyNumberFormat="1" applyFont="1" applyFill="1" applyBorder="1" applyAlignment="1">
      <alignment horizontal="center" vertical="center"/>
    </xf>
    <xf numFmtId="167" fontId="13" fillId="0" borderId="65" xfId="0" applyNumberFormat="1" applyFont="1" applyBorder="1" applyAlignment="1">
      <alignment horizontal="center" vertical="center" wrapText="1"/>
    </xf>
    <xf numFmtId="167" fontId="13" fillId="0" borderId="35" xfId="0" applyNumberFormat="1" applyFont="1" applyBorder="1" applyAlignment="1">
      <alignment horizontal="center" vertical="center" wrapText="1"/>
    </xf>
    <xf numFmtId="167" fontId="13" fillId="0" borderId="12" xfId="0" applyNumberFormat="1" applyFont="1" applyBorder="1" applyAlignment="1">
      <alignment horizontal="center" vertical="center" wrapText="1"/>
    </xf>
    <xf numFmtId="0" fontId="13" fillId="0" borderId="8" xfId="8" applyFont="1" applyFill="1" applyBorder="1" applyAlignment="1">
      <alignment horizontal="center" vertical="center"/>
    </xf>
    <xf numFmtId="0" fontId="13" fillId="0" borderId="44" xfId="8" applyFont="1" applyFill="1" applyBorder="1" applyAlignment="1">
      <alignment horizontal="center" vertical="center"/>
    </xf>
    <xf numFmtId="0" fontId="13" fillId="0" borderId="44" xfId="0" applyFont="1" applyFill="1" applyBorder="1" applyAlignment="1">
      <alignment horizontal="center" vertical="center"/>
    </xf>
    <xf numFmtId="2" fontId="13" fillId="0" borderId="8" xfId="0" applyNumberFormat="1" applyFont="1" applyFill="1" applyBorder="1" applyAlignment="1">
      <alignment horizontal="center" vertical="center"/>
    </xf>
    <xf numFmtId="2" fontId="13" fillId="0" borderId="44" xfId="0" applyNumberFormat="1" applyFont="1" applyFill="1" applyBorder="1" applyAlignment="1">
      <alignment horizontal="center" vertical="center"/>
    </xf>
    <xf numFmtId="170" fontId="13" fillId="0" borderId="35" xfId="0" applyNumberFormat="1" applyFont="1" applyFill="1" applyBorder="1" applyAlignment="1">
      <alignment horizontal="center" vertical="center"/>
    </xf>
    <xf numFmtId="170" fontId="13" fillId="0" borderId="12" xfId="0" applyNumberFormat="1" applyFont="1" applyFill="1" applyBorder="1" applyAlignment="1">
      <alignment horizontal="center" vertical="center"/>
    </xf>
    <xf numFmtId="3" fontId="13" fillId="0" borderId="8" xfId="0" applyNumberFormat="1" applyFont="1" applyFill="1" applyBorder="1" applyAlignment="1">
      <alignment horizontal="center" vertical="center"/>
    </xf>
    <xf numFmtId="3" fontId="13" fillId="0" borderId="44" xfId="0" applyNumberFormat="1" applyFont="1" applyFill="1" applyBorder="1" applyAlignment="1">
      <alignment horizontal="center" vertical="center"/>
    </xf>
    <xf numFmtId="3" fontId="50" fillId="0" borderId="28" xfId="0" applyNumberFormat="1" applyFont="1" applyFill="1" applyBorder="1" applyAlignment="1">
      <alignment horizontal="center" vertical="center" wrapText="1"/>
    </xf>
    <xf numFmtId="3" fontId="50" fillId="0" borderId="26" xfId="0" applyNumberFormat="1" applyFont="1" applyFill="1" applyBorder="1" applyAlignment="1">
      <alignment horizontal="center" vertical="center" wrapText="1"/>
    </xf>
    <xf numFmtId="3" fontId="50" fillId="0" borderId="30" xfId="0" applyNumberFormat="1" applyFont="1" applyFill="1" applyBorder="1" applyAlignment="1">
      <alignment horizontal="center" vertical="center" wrapText="1"/>
    </xf>
    <xf numFmtId="170" fontId="13" fillId="0" borderId="1" xfId="0" applyNumberFormat="1" applyFont="1" applyFill="1" applyBorder="1" applyAlignment="1">
      <alignment horizontal="center" vertical="center"/>
    </xf>
    <xf numFmtId="4" fontId="12" fillId="0" borderId="50" xfId="8" applyNumberFormat="1" applyFont="1" applyFill="1" applyBorder="1" applyAlignment="1">
      <alignment horizontal="center" vertical="center"/>
    </xf>
    <xf numFmtId="3" fontId="50" fillId="0" borderId="61" xfId="0" applyNumberFormat="1" applyFont="1" applyFill="1" applyBorder="1" applyAlignment="1">
      <alignment horizontal="center" vertical="center" wrapText="1"/>
    </xf>
    <xf numFmtId="0" fontId="13" fillId="0" borderId="65" xfId="0" applyFont="1" applyBorder="1" applyAlignment="1">
      <alignment horizontal="center" vertical="center"/>
    </xf>
    <xf numFmtId="0" fontId="13" fillId="0" borderId="12" xfId="0" applyFont="1" applyBorder="1" applyAlignment="1">
      <alignment horizontal="center" vertical="center"/>
    </xf>
    <xf numFmtId="3" fontId="13" fillId="0" borderId="65" xfId="0" applyNumberFormat="1" applyFont="1" applyBorder="1" applyAlignment="1">
      <alignment horizontal="center" vertical="center"/>
    </xf>
    <xf numFmtId="3" fontId="13" fillId="0" borderId="12" xfId="0" applyNumberFormat="1" applyFont="1" applyBorder="1" applyAlignment="1">
      <alignment horizontal="center" vertical="center"/>
    </xf>
    <xf numFmtId="3" fontId="50" fillId="0" borderId="62" xfId="0" applyNumberFormat="1" applyFont="1" applyFill="1" applyBorder="1" applyAlignment="1">
      <alignment horizontal="center" vertical="center" wrapText="1"/>
    </xf>
    <xf numFmtId="167" fontId="13" fillId="0" borderId="44" xfId="0" applyNumberFormat="1" applyFont="1" applyBorder="1" applyAlignment="1">
      <alignment horizontal="center" vertical="center" wrapText="1"/>
    </xf>
    <xf numFmtId="3" fontId="62" fillId="0" borderId="82" xfId="0" applyNumberFormat="1" applyFont="1" applyFill="1" applyBorder="1" applyAlignment="1">
      <alignment horizontal="center" vertical="center" wrapText="1"/>
    </xf>
    <xf numFmtId="0" fontId="13" fillId="0" borderId="35" xfId="0" applyFont="1" applyBorder="1" applyAlignment="1">
      <alignment horizontal="center" vertical="center"/>
    </xf>
    <xf numFmtId="0" fontId="13" fillId="0" borderId="44" xfId="0" applyFont="1" applyBorder="1" applyAlignment="1">
      <alignment horizontal="center" vertical="center"/>
    </xf>
    <xf numFmtId="2" fontId="13" fillId="0" borderId="35" xfId="0" applyNumberFormat="1" applyFont="1" applyBorder="1" applyAlignment="1">
      <alignment horizontal="center" vertical="center"/>
    </xf>
    <xf numFmtId="2" fontId="13" fillId="0" borderId="44" xfId="0" applyNumberFormat="1" applyFont="1" applyBorder="1" applyAlignment="1">
      <alignment horizontal="center" vertical="center"/>
    </xf>
    <xf numFmtId="170" fontId="13" fillId="0" borderId="35" xfId="0" applyNumberFormat="1" applyFont="1" applyBorder="1" applyAlignment="1">
      <alignment horizontal="center" vertical="center"/>
    </xf>
    <xf numFmtId="170" fontId="13" fillId="0" borderId="44" xfId="0" applyNumberFormat="1" applyFont="1" applyBorder="1" applyAlignment="1">
      <alignment horizontal="center" vertical="center"/>
    </xf>
    <xf numFmtId="3" fontId="13" fillId="0" borderId="35" xfId="0" applyNumberFormat="1" applyFont="1" applyBorder="1" applyAlignment="1">
      <alignment horizontal="center" vertical="center"/>
    </xf>
    <xf numFmtId="3" fontId="13" fillId="0" borderId="44" xfId="0" applyNumberFormat="1" applyFont="1" applyBorder="1" applyAlignment="1">
      <alignment horizontal="center" vertical="center"/>
    </xf>
    <xf numFmtId="2" fontId="13" fillId="0" borderId="65" xfId="0" applyNumberFormat="1" applyFont="1" applyBorder="1" applyAlignment="1">
      <alignment horizontal="center" vertical="center"/>
    </xf>
    <xf numFmtId="2" fontId="13" fillId="0" borderId="12" xfId="0" applyNumberFormat="1" applyFont="1" applyBorder="1" applyAlignment="1">
      <alignment horizontal="center" vertical="center"/>
    </xf>
    <xf numFmtId="170" fontId="13" fillId="0" borderId="65" xfId="0" applyNumberFormat="1" applyFont="1" applyBorder="1" applyAlignment="1">
      <alignment horizontal="center" vertical="center"/>
    </xf>
    <xf numFmtId="170" fontId="13" fillId="0" borderId="12" xfId="0" applyNumberFormat="1" applyFont="1" applyBorder="1" applyAlignment="1">
      <alignment horizontal="center" vertical="center"/>
    </xf>
    <xf numFmtId="167" fontId="13" fillId="7" borderId="65" xfId="0" applyNumberFormat="1" applyFont="1" applyFill="1" applyBorder="1" applyAlignment="1">
      <alignment horizontal="center" vertical="center" wrapText="1"/>
    </xf>
    <xf numFmtId="167" fontId="13" fillId="7" borderId="44" xfId="0" applyNumberFormat="1" applyFont="1" applyFill="1" applyBorder="1" applyAlignment="1">
      <alignment horizontal="center" vertical="center" wrapText="1"/>
    </xf>
    <xf numFmtId="0" fontId="13" fillId="0" borderId="65" xfId="0" applyFont="1" applyFill="1" applyBorder="1" applyAlignment="1">
      <alignment horizontal="center" vertical="center"/>
    </xf>
    <xf numFmtId="2" fontId="13" fillId="0" borderId="65" xfId="0" applyNumberFormat="1" applyFont="1" applyFill="1" applyBorder="1" applyAlignment="1">
      <alignment horizontal="center" vertical="center"/>
    </xf>
    <xf numFmtId="0" fontId="13" fillId="0" borderId="1" xfId="0" applyFont="1" applyBorder="1" applyAlignment="1">
      <alignment horizontal="center" vertical="center"/>
    </xf>
    <xf numFmtId="2" fontId="13" fillId="0" borderId="1" xfId="0" applyNumberFormat="1" applyFont="1" applyBorder="1" applyAlignment="1">
      <alignment horizontal="center" vertical="center"/>
    </xf>
    <xf numFmtId="170" fontId="13" fillId="0" borderId="1" xfId="0" applyNumberFormat="1" applyFont="1" applyBorder="1" applyAlignment="1">
      <alignment horizontal="center" vertical="center"/>
    </xf>
    <xf numFmtId="3" fontId="13" fillId="0" borderId="1" xfId="0" applyNumberFormat="1" applyFont="1" applyBorder="1" applyAlignment="1">
      <alignment horizontal="center" vertical="center"/>
    </xf>
    <xf numFmtId="4" fontId="12" fillId="0" borderId="39" xfId="8" applyNumberFormat="1" applyFont="1" applyFill="1" applyBorder="1" applyAlignment="1">
      <alignment horizontal="center" vertical="center"/>
    </xf>
    <xf numFmtId="3" fontId="50" fillId="7" borderId="40" xfId="0" applyNumberFormat="1" applyFont="1" applyFill="1" applyBorder="1" applyAlignment="1">
      <alignment horizontal="center" vertical="center" wrapText="1"/>
    </xf>
    <xf numFmtId="170" fontId="13" fillId="0" borderId="65" xfId="0" applyNumberFormat="1" applyFont="1" applyFill="1" applyBorder="1" applyAlignment="1">
      <alignment horizontal="center" vertical="center"/>
    </xf>
    <xf numFmtId="167" fontId="13" fillId="0" borderId="65" xfId="0" applyNumberFormat="1" applyFont="1" applyFill="1" applyBorder="1" applyAlignment="1">
      <alignment horizontal="center" vertical="center" wrapText="1"/>
    </xf>
    <xf numFmtId="167" fontId="13" fillId="0" borderId="35" xfId="0" applyNumberFormat="1" applyFont="1" applyFill="1" applyBorder="1" applyAlignment="1">
      <alignment horizontal="center" vertical="center" wrapText="1"/>
    </xf>
    <xf numFmtId="2" fontId="13" fillId="7" borderId="26" xfId="0" applyNumberFormat="1" applyFont="1" applyFill="1" applyBorder="1" applyAlignment="1">
      <alignment horizontal="center" vertical="center" wrapText="1"/>
    </xf>
    <xf numFmtId="0" fontId="34" fillId="4" borderId="19" xfId="8" applyFont="1" applyFill="1" applyBorder="1" applyAlignment="1">
      <alignment horizontal="center" vertical="center"/>
    </xf>
    <xf numFmtId="0" fontId="34" fillId="4" borderId="17" xfId="8" applyFont="1" applyFill="1" applyBorder="1" applyAlignment="1">
      <alignment horizontal="center" vertical="center"/>
    </xf>
    <xf numFmtId="0" fontId="34" fillId="4" borderId="18" xfId="8" applyFont="1" applyFill="1" applyBorder="1" applyAlignment="1">
      <alignment horizontal="center" vertical="center"/>
    </xf>
    <xf numFmtId="0" fontId="75" fillId="8" borderId="19" xfId="8" applyFont="1" applyFill="1" applyBorder="1" applyAlignment="1">
      <alignment horizontal="center" vertical="center"/>
    </xf>
    <xf numFmtId="0" fontId="75" fillId="8" borderId="17" xfId="8" applyFont="1" applyFill="1" applyBorder="1" applyAlignment="1">
      <alignment horizontal="center" vertical="center"/>
    </xf>
    <xf numFmtId="0" fontId="75" fillId="8" borderId="18" xfId="8" applyFont="1" applyFill="1" applyBorder="1" applyAlignment="1">
      <alignment horizontal="center" vertical="center"/>
    </xf>
    <xf numFmtId="167" fontId="13" fillId="7" borderId="48" xfId="0" applyNumberFormat="1" applyFont="1" applyFill="1" applyBorder="1" applyAlignment="1">
      <alignment horizontal="center" vertical="center"/>
    </xf>
    <xf numFmtId="167" fontId="13" fillId="7" borderId="40"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wrapText="1"/>
    </xf>
    <xf numFmtId="167" fontId="13" fillId="0" borderId="44" xfId="0" applyNumberFormat="1" applyFont="1" applyFill="1" applyBorder="1" applyAlignment="1">
      <alignment horizontal="center" vertical="center" wrapText="1"/>
    </xf>
    <xf numFmtId="0" fontId="27" fillId="6" borderId="19" xfId="8" applyFont="1" applyFill="1" applyBorder="1" applyAlignment="1">
      <alignment horizontal="center" wrapText="1"/>
    </xf>
    <xf numFmtId="0" fontId="27" fillId="6" borderId="17" xfId="8" applyFont="1" applyFill="1" applyBorder="1" applyAlignment="1">
      <alignment horizontal="center" wrapText="1"/>
    </xf>
    <xf numFmtId="0" fontId="27" fillId="6" borderId="18" xfId="8" applyFont="1" applyFill="1" applyBorder="1" applyAlignment="1">
      <alignment horizontal="center" wrapText="1"/>
    </xf>
    <xf numFmtId="3" fontId="12" fillId="0" borderId="76" xfId="8" applyNumberFormat="1" applyFont="1" applyFill="1" applyBorder="1" applyAlignment="1">
      <alignment horizontal="center" vertical="center"/>
    </xf>
    <xf numFmtId="3" fontId="12" fillId="0" borderId="21" xfId="8" applyNumberFormat="1" applyFont="1" applyFill="1" applyBorder="1" applyAlignment="1">
      <alignment horizontal="center" vertical="center"/>
    </xf>
    <xf numFmtId="167" fontId="46" fillId="0" borderId="68" xfId="0" applyNumberFormat="1" applyFont="1" applyFill="1" applyBorder="1" applyAlignment="1">
      <alignment horizontal="left"/>
    </xf>
    <xf numFmtId="167" fontId="46" fillId="0" borderId="55" xfId="0" applyNumberFormat="1" applyFont="1" applyFill="1" applyBorder="1" applyAlignment="1">
      <alignment horizontal="left"/>
    </xf>
    <xf numFmtId="167" fontId="46" fillId="0" borderId="57" xfId="0" applyNumberFormat="1" applyFont="1" applyFill="1" applyBorder="1" applyAlignment="1">
      <alignment horizontal="left"/>
    </xf>
    <xf numFmtId="3" fontId="13" fillId="0" borderId="8" xfId="0" applyNumberFormat="1" applyFont="1" applyBorder="1" applyAlignment="1">
      <alignment horizontal="center" vertical="center"/>
    </xf>
    <xf numFmtId="0" fontId="13" fillId="0" borderId="8" xfId="0" applyFont="1" applyBorder="1" applyAlignment="1">
      <alignment horizontal="center" vertical="center"/>
    </xf>
    <xf numFmtId="167" fontId="13" fillId="2" borderId="35" xfId="0" applyNumberFormat="1" applyFont="1" applyFill="1" applyBorder="1" applyAlignment="1">
      <alignment horizontal="center" vertical="center" wrapText="1"/>
    </xf>
    <xf numFmtId="167" fontId="13" fillId="2" borderId="44" xfId="0" applyNumberFormat="1" applyFont="1" applyFill="1" applyBorder="1" applyAlignment="1">
      <alignment horizontal="center" vertical="center" wrapText="1"/>
    </xf>
    <xf numFmtId="2" fontId="13" fillId="0" borderId="8" xfId="0" applyNumberFormat="1" applyFont="1" applyBorder="1" applyAlignment="1">
      <alignment horizontal="center" vertical="center"/>
    </xf>
    <xf numFmtId="170" fontId="13" fillId="0" borderId="8" xfId="0" applyNumberFormat="1" applyFont="1" applyBorder="1" applyAlignment="1">
      <alignment horizontal="center" vertical="center"/>
    </xf>
    <xf numFmtId="3" fontId="50" fillId="0" borderId="47" xfId="8" applyNumberFormat="1" applyFont="1" applyFill="1" applyBorder="1" applyAlignment="1">
      <alignment horizontal="center" vertical="center"/>
    </xf>
    <xf numFmtId="3" fontId="50" fillId="0" borderId="20" xfId="8" applyNumberFormat="1" applyFont="1" applyFill="1" applyBorder="1" applyAlignment="1">
      <alignment horizontal="center" vertical="center"/>
    </xf>
    <xf numFmtId="3" fontId="62" fillId="0" borderId="62" xfId="0" applyNumberFormat="1" applyFont="1" applyFill="1" applyBorder="1" applyAlignment="1">
      <alignment horizontal="center" vertical="center" wrapText="1"/>
    </xf>
    <xf numFmtId="3" fontId="62" fillId="0" borderId="72" xfId="0" applyNumberFormat="1" applyFont="1" applyFill="1" applyBorder="1" applyAlignment="1">
      <alignment horizontal="center" vertical="center" wrapText="1"/>
    </xf>
    <xf numFmtId="3" fontId="62" fillId="0" borderId="61" xfId="0" applyNumberFormat="1" applyFont="1" applyFill="1" applyBorder="1" applyAlignment="1">
      <alignment horizontal="center" vertical="center" wrapText="1"/>
    </xf>
    <xf numFmtId="3" fontId="62" fillId="0" borderId="50" xfId="0" applyNumberFormat="1" applyFont="1" applyFill="1" applyBorder="1" applyAlignment="1">
      <alignment horizontal="center" vertical="center" wrapText="1"/>
    </xf>
    <xf numFmtId="167" fontId="13" fillId="2" borderId="65" xfId="0" applyNumberFormat="1" applyFont="1" applyFill="1" applyBorder="1" applyAlignment="1">
      <alignment horizontal="center" vertical="center" wrapText="1"/>
    </xf>
    <xf numFmtId="3" fontId="62" fillId="0" borderId="33" xfId="0" applyNumberFormat="1" applyFont="1" applyFill="1" applyBorder="1" applyAlignment="1">
      <alignment horizontal="center" vertical="center" wrapText="1"/>
    </xf>
    <xf numFmtId="4" fontId="12" fillId="0" borderId="34" xfId="8" applyNumberFormat="1" applyFont="1" applyFill="1" applyBorder="1" applyAlignment="1">
      <alignment horizontal="center" vertical="center"/>
    </xf>
    <xf numFmtId="3" fontId="50" fillId="0" borderId="76" xfId="8" applyNumberFormat="1" applyFont="1" applyFill="1" applyBorder="1" applyAlignment="1">
      <alignment horizontal="center" vertical="center"/>
    </xf>
    <xf numFmtId="3" fontId="50" fillId="0" borderId="21" xfId="8" applyNumberFormat="1" applyFont="1" applyFill="1" applyBorder="1" applyAlignment="1">
      <alignment horizontal="center" vertical="center"/>
    </xf>
    <xf numFmtId="3" fontId="50" fillId="0" borderId="46" xfId="8" applyNumberFormat="1" applyFont="1" applyFill="1" applyBorder="1" applyAlignment="1">
      <alignment horizontal="center" vertical="center"/>
    </xf>
    <xf numFmtId="0" fontId="13" fillId="0" borderId="65" xfId="8" applyFont="1" applyFill="1" applyBorder="1" applyAlignment="1">
      <alignment horizontal="center" vertical="center"/>
    </xf>
    <xf numFmtId="0" fontId="13" fillId="0" borderId="35" xfId="8" applyFont="1" applyFill="1" applyBorder="1" applyAlignment="1">
      <alignment horizontal="center" vertical="center"/>
    </xf>
    <xf numFmtId="4" fontId="13" fillId="0" borderId="65" xfId="0" applyNumberFormat="1" applyFont="1" applyFill="1" applyBorder="1" applyAlignment="1">
      <alignment horizontal="center" vertical="center"/>
    </xf>
    <xf numFmtId="4" fontId="13" fillId="0" borderId="44" xfId="0" applyNumberFormat="1" applyFont="1" applyFill="1" applyBorder="1" applyAlignment="1">
      <alignment horizontal="center" vertical="center"/>
    </xf>
    <xf numFmtId="170" fontId="11" fillId="9" borderId="0" xfId="8" applyNumberFormat="1" applyFill="1" applyAlignment="1">
      <alignment horizontal="center" vertical="center"/>
    </xf>
    <xf numFmtId="3" fontId="62" fillId="0" borderId="48" xfId="0" quotePrefix="1" applyNumberFormat="1" applyFont="1" applyFill="1" applyBorder="1" applyAlignment="1">
      <alignment horizontal="center" vertical="center"/>
    </xf>
    <xf numFmtId="3" fontId="62" fillId="0" borderId="63" xfId="0" quotePrefix="1" applyNumberFormat="1" applyFont="1" applyFill="1" applyBorder="1" applyAlignment="1">
      <alignment horizontal="center" vertical="center"/>
    </xf>
    <xf numFmtId="2" fontId="63" fillId="0" borderId="39" xfId="8" applyNumberFormat="1" applyFont="1" applyFill="1" applyBorder="1" applyAlignment="1">
      <alignment horizontal="center" vertical="center"/>
    </xf>
    <xf numFmtId="2" fontId="63" fillId="0" borderId="34" xfId="8" applyNumberFormat="1" applyFont="1" applyFill="1" applyBorder="1" applyAlignment="1">
      <alignment horizontal="center" vertical="center"/>
    </xf>
    <xf numFmtId="3" fontId="50" fillId="0" borderId="22" xfId="0" quotePrefix="1" applyNumberFormat="1" applyFont="1" applyFill="1" applyBorder="1" applyAlignment="1">
      <alignment horizontal="center" vertical="center"/>
    </xf>
    <xf numFmtId="3" fontId="50" fillId="0" borderId="32" xfId="0" quotePrefix="1" applyNumberFormat="1" applyFont="1" applyFill="1" applyBorder="1" applyAlignment="1">
      <alignment horizontal="center" vertical="center"/>
    </xf>
    <xf numFmtId="4" fontId="13" fillId="0" borderId="8" xfId="0" applyNumberFormat="1" applyFont="1" applyBorder="1" applyAlignment="1">
      <alignment horizontal="center" vertical="center" wrapText="1"/>
    </xf>
    <xf numFmtId="4" fontId="13" fillId="0" borderId="12" xfId="0" applyNumberFormat="1" applyFont="1" applyBorder="1" applyAlignment="1">
      <alignment horizontal="center" vertical="center" wrapText="1"/>
    </xf>
    <xf numFmtId="0" fontId="27" fillId="6" borderId="55" xfId="8" applyFont="1" applyFill="1" applyBorder="1" applyAlignment="1">
      <alignment horizontal="center" vertical="center" wrapText="1"/>
    </xf>
    <xf numFmtId="0" fontId="0" fillId="6" borderId="49" xfId="0" applyFill="1" applyBorder="1" applyAlignment="1">
      <alignment horizontal="center" vertical="center" wrapText="1"/>
    </xf>
    <xf numFmtId="3" fontId="50" fillId="0" borderId="22" xfId="0" applyNumberFormat="1" applyFont="1" applyFill="1" applyBorder="1" applyAlignment="1">
      <alignment horizontal="center" vertical="center"/>
    </xf>
    <xf numFmtId="3" fontId="50" fillId="0" borderId="31" xfId="0" applyNumberFormat="1" applyFont="1" applyFill="1" applyBorder="1" applyAlignment="1">
      <alignment horizontal="center" vertical="center"/>
    </xf>
    <xf numFmtId="3" fontId="46" fillId="0" borderId="32" xfId="0" applyNumberFormat="1" applyFont="1" applyFill="1" applyBorder="1" applyAlignment="1">
      <alignment horizontal="center" vertical="center"/>
    </xf>
    <xf numFmtId="2" fontId="63" fillId="0" borderId="23" xfId="8" applyNumberFormat="1" applyFont="1" applyFill="1" applyBorder="1" applyAlignment="1">
      <alignment horizontal="center" vertical="center"/>
    </xf>
    <xf numFmtId="4" fontId="13" fillId="0" borderId="35" xfId="0" applyNumberFormat="1" applyFont="1" applyBorder="1" applyAlignment="1">
      <alignment horizontal="center" vertical="center" wrapText="1"/>
    </xf>
    <xf numFmtId="3" fontId="50" fillId="0" borderId="21" xfId="0" applyNumberFormat="1" applyFont="1" applyFill="1" applyBorder="1" applyAlignment="1">
      <alignment horizontal="center" vertical="center"/>
    </xf>
    <xf numFmtId="0" fontId="27" fillId="6" borderId="0" xfId="8" applyFont="1" applyFill="1" applyBorder="1" applyAlignment="1">
      <alignment horizontal="center" vertical="center"/>
    </xf>
    <xf numFmtId="0" fontId="27" fillId="6" borderId="53" xfId="8" applyFont="1" applyFill="1" applyBorder="1" applyAlignment="1">
      <alignment horizontal="center" vertical="center"/>
    </xf>
    <xf numFmtId="2" fontId="13" fillId="0" borderId="65" xfId="0" applyNumberFormat="1" applyFont="1" applyBorder="1" applyAlignment="1">
      <alignment horizontal="center" vertical="center" wrapText="1"/>
    </xf>
    <xf numFmtId="2" fontId="13" fillId="0" borderId="35" xfId="0" applyNumberFormat="1" applyFont="1" applyBorder="1" applyAlignment="1">
      <alignment horizontal="center" vertical="center" wrapText="1"/>
    </xf>
    <xf numFmtId="2" fontId="13" fillId="0" borderId="44" xfId="0" applyNumberFormat="1" applyFont="1" applyBorder="1" applyAlignment="1">
      <alignment horizontal="center" vertical="center" wrapText="1"/>
    </xf>
    <xf numFmtId="3" fontId="62" fillId="0" borderId="48" xfId="0" applyNumberFormat="1" applyFont="1" applyFill="1" applyBorder="1" applyAlignment="1">
      <alignment horizontal="center" vertical="center"/>
    </xf>
    <xf numFmtId="3" fontId="62" fillId="0" borderId="15" xfId="0" applyNumberFormat="1" applyFont="1" applyFill="1" applyBorder="1" applyAlignment="1">
      <alignment horizontal="center" vertical="center"/>
    </xf>
    <xf numFmtId="3" fontId="74" fillId="0" borderId="63" xfId="0" applyNumberFormat="1" applyFont="1" applyFill="1" applyBorder="1" applyAlignment="1">
      <alignment horizontal="center" vertical="center"/>
    </xf>
    <xf numFmtId="2" fontId="63" fillId="0" borderId="36" xfId="8" applyNumberFormat="1" applyFont="1" applyFill="1" applyBorder="1" applyAlignment="1">
      <alignment horizontal="center" vertical="center"/>
    </xf>
    <xf numFmtId="2" fontId="63" fillId="0" borderId="27" xfId="8" applyNumberFormat="1" applyFont="1" applyFill="1" applyBorder="1" applyAlignment="1">
      <alignment horizontal="center" vertical="center"/>
    </xf>
    <xf numFmtId="2" fontId="63" fillId="0" borderId="29" xfId="8" applyNumberFormat="1" applyFont="1" applyFill="1" applyBorder="1" applyAlignment="1">
      <alignment horizontal="center" vertical="center"/>
    </xf>
    <xf numFmtId="3" fontId="62" fillId="0" borderId="59" xfId="0" applyNumberFormat="1" applyFont="1" applyFill="1" applyBorder="1" applyAlignment="1">
      <alignment horizontal="center" vertical="center"/>
    </xf>
    <xf numFmtId="2" fontId="63" fillId="0" borderId="26" xfId="8" applyNumberFormat="1" applyFont="1" applyFill="1" applyBorder="1" applyAlignment="1">
      <alignment horizontal="center" vertical="center"/>
    </xf>
    <xf numFmtId="2" fontId="65" fillId="7" borderId="50" xfId="0" applyNumberFormat="1" applyFont="1" applyFill="1" applyBorder="1" applyAlignment="1">
      <alignment horizontal="center" vertical="center" wrapText="1"/>
    </xf>
    <xf numFmtId="2" fontId="65" fillId="7" borderId="34" xfId="0" applyNumberFormat="1" applyFont="1" applyFill="1" applyBorder="1" applyAlignment="1">
      <alignment horizontal="center" vertical="center" wrapText="1"/>
    </xf>
    <xf numFmtId="0" fontId="58" fillId="7" borderId="24" xfId="0" applyFont="1" applyFill="1" applyBorder="1" applyAlignment="1">
      <alignment horizontal="center" vertical="center"/>
    </xf>
    <xf numFmtId="0" fontId="58" fillId="7" borderId="56" xfId="0" applyFont="1" applyFill="1" applyBorder="1" applyAlignment="1">
      <alignment horizontal="center" vertical="center"/>
    </xf>
    <xf numFmtId="167" fontId="13" fillId="7" borderId="48" xfId="0" applyNumberFormat="1" applyFont="1" applyFill="1" applyBorder="1" applyAlignment="1">
      <alignment horizontal="center" vertical="center" wrapText="1"/>
    </xf>
    <xf numFmtId="167" fontId="13" fillId="7" borderId="40" xfId="0" applyNumberFormat="1" applyFont="1" applyFill="1" applyBorder="1" applyAlignment="1">
      <alignment horizontal="center" vertical="center" wrapText="1"/>
    </xf>
    <xf numFmtId="2" fontId="13" fillId="7" borderId="65" xfId="0" applyNumberFormat="1" applyFont="1" applyFill="1" applyBorder="1" applyAlignment="1">
      <alignment horizontal="center" vertical="center" wrapText="1"/>
    </xf>
    <xf numFmtId="2" fontId="13" fillId="7" borderId="44" xfId="0" applyNumberFormat="1" applyFont="1" applyFill="1" applyBorder="1" applyAlignment="1">
      <alignment horizontal="center" vertical="center" wrapText="1"/>
    </xf>
    <xf numFmtId="0" fontId="9" fillId="7" borderId="44" xfId="0" applyFont="1" applyFill="1" applyBorder="1"/>
    <xf numFmtId="167" fontId="13" fillId="7" borderId="5" xfId="0" applyNumberFormat="1" applyFont="1" applyFill="1" applyBorder="1" applyAlignment="1">
      <alignment horizontal="center" vertical="center" wrapText="1"/>
    </xf>
    <xf numFmtId="167" fontId="20" fillId="0" borderId="70" xfId="0" applyNumberFormat="1" applyFont="1" applyFill="1" applyBorder="1" applyAlignment="1">
      <alignment horizontal="left" wrapText="1"/>
    </xf>
    <xf numFmtId="167" fontId="20" fillId="0" borderId="17" xfId="0" applyNumberFormat="1" applyFont="1" applyFill="1" applyBorder="1" applyAlignment="1">
      <alignment horizontal="left" wrapText="1"/>
    </xf>
    <xf numFmtId="3" fontId="50" fillId="0" borderId="21" xfId="0" quotePrefix="1" applyNumberFormat="1" applyFont="1" applyFill="1" applyBorder="1" applyAlignment="1">
      <alignment horizontal="center" vertical="center"/>
    </xf>
    <xf numFmtId="0" fontId="30" fillId="11" borderId="86" xfId="8" applyFont="1" applyFill="1" applyBorder="1" applyAlignment="1">
      <alignment horizontal="right" vertical="center"/>
    </xf>
    <xf numFmtId="0" fontId="30" fillId="11" borderId="75" xfId="8" applyFont="1" applyFill="1" applyBorder="1" applyAlignment="1">
      <alignment horizontal="right" vertical="center"/>
    </xf>
    <xf numFmtId="0" fontId="30" fillId="11" borderId="44" xfId="8" applyFont="1" applyFill="1" applyBorder="1" applyAlignment="1">
      <alignment horizontal="right" vertical="center"/>
    </xf>
    <xf numFmtId="3" fontId="50" fillId="7" borderId="61" xfId="0" applyNumberFormat="1" applyFont="1" applyFill="1" applyBorder="1" applyAlignment="1">
      <alignment horizontal="center" vertical="center" wrapText="1"/>
    </xf>
    <xf numFmtId="3" fontId="50" fillId="7" borderId="72" xfId="0" applyNumberFormat="1" applyFont="1" applyFill="1" applyBorder="1" applyAlignment="1">
      <alignment horizontal="center" vertical="center" wrapText="1"/>
    </xf>
    <xf numFmtId="2" fontId="13" fillId="0" borderId="65" xfId="0" applyNumberFormat="1" applyFont="1" applyBorder="1" applyAlignment="1">
      <alignment horizontal="center"/>
    </xf>
    <xf numFmtId="2" fontId="13" fillId="0" borderId="44" xfId="0" quotePrefix="1" applyNumberFormat="1" applyFont="1" applyBorder="1" applyAlignment="1">
      <alignment horizontal="center"/>
    </xf>
    <xf numFmtId="0" fontId="50" fillId="7" borderId="65" xfId="0" applyNumberFormat="1" applyFont="1" applyFill="1" applyBorder="1" applyAlignment="1">
      <alignment horizontal="center" vertical="center" wrapText="1"/>
    </xf>
    <xf numFmtId="0" fontId="50" fillId="7" borderId="44" xfId="0" applyNumberFormat="1" applyFont="1" applyFill="1" applyBorder="1" applyAlignment="1">
      <alignment horizontal="center" vertical="center" wrapText="1"/>
    </xf>
    <xf numFmtId="170" fontId="13" fillId="0" borderId="44" xfId="0" applyNumberFormat="1" applyFont="1" applyFill="1" applyBorder="1" applyAlignment="1">
      <alignment horizontal="center" vertical="center"/>
    </xf>
    <xf numFmtId="3" fontId="62" fillId="0" borderId="59" xfId="0" quotePrefix="1" applyNumberFormat="1" applyFont="1" applyFill="1" applyBorder="1" applyAlignment="1">
      <alignment horizontal="center" vertical="center"/>
    </xf>
    <xf numFmtId="3" fontId="62" fillId="0" borderId="15" xfId="0" quotePrefix="1" applyNumberFormat="1" applyFont="1" applyFill="1" applyBorder="1" applyAlignment="1">
      <alignment horizontal="center" vertical="center"/>
    </xf>
    <xf numFmtId="2" fontId="63" fillId="0" borderId="50" xfId="8" applyNumberFormat="1" applyFont="1" applyFill="1" applyBorder="1" applyAlignment="1">
      <alignment horizontal="center" vertical="center"/>
    </xf>
    <xf numFmtId="2" fontId="63" fillId="0" borderId="33" xfId="8" applyNumberFormat="1" applyFont="1" applyFill="1" applyBorder="1" applyAlignment="1">
      <alignment horizontal="center" vertical="center"/>
    </xf>
    <xf numFmtId="0" fontId="0" fillId="6" borderId="18" xfId="0" applyFill="1" applyBorder="1" applyAlignment="1">
      <alignment horizontal="center" vertical="center" wrapText="1"/>
    </xf>
    <xf numFmtId="0" fontId="0" fillId="6" borderId="67" xfId="0" applyFill="1" applyBorder="1" applyAlignment="1">
      <alignment horizontal="center" vertical="center" wrapText="1"/>
    </xf>
    <xf numFmtId="167" fontId="20" fillId="0" borderId="48" xfId="0" applyNumberFormat="1" applyFont="1" applyFill="1" applyBorder="1" applyAlignment="1">
      <alignment horizontal="left" wrapText="1"/>
    </xf>
    <xf numFmtId="167" fontId="20" fillId="0" borderId="10" xfId="0" applyNumberFormat="1" applyFont="1" applyFill="1" applyBorder="1" applyAlignment="1">
      <alignment horizontal="left" wrapText="1"/>
    </xf>
    <xf numFmtId="167" fontId="20" fillId="0" borderId="68" xfId="0" applyNumberFormat="1" applyFont="1" applyFill="1" applyBorder="1" applyAlignment="1">
      <alignment horizontal="left" wrapText="1"/>
    </xf>
    <xf numFmtId="167" fontId="20" fillId="0" borderId="55" xfId="0" applyNumberFormat="1" applyFont="1" applyFill="1" applyBorder="1" applyAlignment="1">
      <alignment horizontal="left" wrapText="1"/>
    </xf>
    <xf numFmtId="2" fontId="13" fillId="0" borderId="35" xfId="0" quotePrefix="1" applyNumberFormat="1" applyFont="1" applyBorder="1" applyAlignment="1">
      <alignment horizontal="center" vertical="center"/>
    </xf>
    <xf numFmtId="2" fontId="13" fillId="0" borderId="44" xfId="0" quotePrefix="1" applyNumberFormat="1" applyFont="1" applyBorder="1" applyAlignment="1">
      <alignment horizontal="center" vertical="center"/>
    </xf>
    <xf numFmtId="2" fontId="13" fillId="0" borderId="65" xfId="0" applyNumberFormat="1" applyFont="1" applyFill="1" applyBorder="1" applyAlignment="1">
      <alignment horizontal="center" vertical="center" wrapText="1"/>
    </xf>
    <xf numFmtId="2" fontId="13" fillId="0" borderId="35" xfId="0" applyNumberFormat="1" applyFont="1" applyFill="1" applyBorder="1" applyAlignment="1">
      <alignment horizontal="center" vertical="center" wrapText="1"/>
    </xf>
    <xf numFmtId="2" fontId="13" fillId="0" borderId="44" xfId="0" applyNumberFormat="1" applyFont="1" applyFill="1" applyBorder="1" applyAlignment="1">
      <alignment horizontal="center" vertical="center" wrapText="1"/>
    </xf>
    <xf numFmtId="1" fontId="13" fillId="0" borderId="65" xfId="0" applyNumberFormat="1" applyFont="1" applyFill="1" applyBorder="1" applyAlignment="1">
      <alignment horizontal="center" vertical="center"/>
    </xf>
    <xf numFmtId="1" fontId="13" fillId="0" borderId="44" xfId="0" applyNumberFormat="1" applyFont="1" applyFill="1" applyBorder="1" applyAlignment="1">
      <alignment horizontal="center" vertical="center"/>
    </xf>
    <xf numFmtId="3" fontId="50" fillId="0" borderId="31" xfId="0" quotePrefix="1" applyNumberFormat="1" applyFont="1" applyFill="1" applyBorder="1" applyAlignment="1">
      <alignment horizontal="center" vertical="center"/>
    </xf>
    <xf numFmtId="2" fontId="40" fillId="9" borderId="0" xfId="0" applyNumberFormat="1" applyFont="1" applyFill="1" applyAlignment="1">
      <alignment horizontal="center" vertical="center"/>
    </xf>
    <xf numFmtId="170" fontId="40" fillId="9" borderId="0" xfId="0" applyNumberFormat="1" applyFont="1" applyFill="1" applyAlignment="1">
      <alignment horizontal="center" vertical="center"/>
    </xf>
    <xf numFmtId="4" fontId="13" fillId="0" borderId="43" xfId="0" applyNumberFormat="1" applyFont="1" applyBorder="1" applyAlignment="1">
      <alignment horizontal="center" vertical="center" wrapText="1"/>
    </xf>
    <xf numFmtId="4" fontId="13" fillId="0" borderId="80" xfId="0" applyNumberFormat="1" applyFont="1" applyBorder="1" applyAlignment="1">
      <alignment horizontal="center" vertical="center" wrapText="1"/>
    </xf>
    <xf numFmtId="4" fontId="13" fillId="0" borderId="42" xfId="0" applyNumberFormat="1" applyFont="1" applyBorder="1" applyAlignment="1">
      <alignment horizontal="center" vertical="center" wrapText="1"/>
    </xf>
    <xf numFmtId="4" fontId="63" fillId="0" borderId="62" xfId="8" applyNumberFormat="1" applyFont="1" applyFill="1" applyBorder="1" applyAlignment="1">
      <alignment horizontal="center" vertical="center"/>
    </xf>
    <xf numFmtId="4" fontId="63" fillId="0" borderId="72" xfId="8" applyNumberFormat="1" applyFont="1" applyFill="1" applyBorder="1" applyAlignment="1">
      <alignment horizontal="center" vertical="center"/>
    </xf>
    <xf numFmtId="4" fontId="63" fillId="0" borderId="61" xfId="8" applyNumberFormat="1" applyFont="1" applyFill="1" applyBorder="1" applyAlignment="1">
      <alignment horizontal="center" vertical="center"/>
    </xf>
    <xf numFmtId="3" fontId="74" fillId="0" borderId="6" xfId="0" applyNumberFormat="1" applyFont="1" applyFill="1" applyBorder="1" applyAlignment="1">
      <alignment horizontal="center" vertical="center"/>
    </xf>
    <xf numFmtId="3" fontId="46" fillId="0" borderId="76" xfId="0" applyNumberFormat="1" applyFont="1" applyFill="1" applyBorder="1" applyAlignment="1">
      <alignment horizontal="center" vertical="center"/>
    </xf>
    <xf numFmtId="167" fontId="13" fillId="7" borderId="73" xfId="0" applyNumberFormat="1" applyFont="1" applyFill="1" applyBorder="1" applyAlignment="1">
      <alignment horizontal="center" vertical="center" wrapText="1"/>
    </xf>
    <xf numFmtId="167" fontId="13" fillId="7" borderId="68" xfId="0" applyNumberFormat="1" applyFont="1" applyFill="1" applyBorder="1" applyAlignment="1">
      <alignment horizontal="center" vertical="center" wrapText="1"/>
    </xf>
    <xf numFmtId="2" fontId="13" fillId="7" borderId="69" xfId="0" applyNumberFormat="1" applyFont="1" applyFill="1" applyBorder="1" applyAlignment="1">
      <alignment horizontal="center" vertical="center" wrapText="1"/>
    </xf>
    <xf numFmtId="2" fontId="13" fillId="7" borderId="26" xfId="0" applyNumberFormat="1" applyFont="1" applyFill="1" applyBorder="1" applyAlignment="1">
      <alignment horizontal="center" vertical="center"/>
    </xf>
    <xf numFmtId="0" fontId="58" fillId="7" borderId="64" xfId="0" applyFont="1" applyFill="1" applyBorder="1" applyAlignment="1">
      <alignment horizontal="center" vertical="center"/>
    </xf>
    <xf numFmtId="167" fontId="13" fillId="7" borderId="59" xfId="0" applyNumberFormat="1" applyFont="1" applyFill="1" applyBorder="1" applyAlignment="1">
      <alignment horizontal="center" vertical="center" wrapText="1"/>
    </xf>
    <xf numFmtId="167" fontId="13" fillId="7" borderId="42" xfId="0" applyNumberFormat="1" applyFont="1" applyFill="1" applyBorder="1" applyAlignment="1">
      <alignment horizontal="center" vertical="center" wrapText="1"/>
    </xf>
    <xf numFmtId="2" fontId="13" fillId="7" borderId="35" xfId="0" applyNumberFormat="1" applyFont="1" applyFill="1" applyBorder="1" applyAlignment="1">
      <alignment horizontal="center" vertical="center" wrapText="1"/>
    </xf>
    <xf numFmtId="0" fontId="27" fillId="6" borderId="19" xfId="8" applyFont="1" applyFill="1" applyBorder="1" applyAlignment="1">
      <alignment horizontal="center" vertical="center"/>
    </xf>
    <xf numFmtId="0" fontId="27" fillId="6" borderId="17" xfId="8" applyFont="1" applyFill="1" applyBorder="1" applyAlignment="1">
      <alignment horizontal="center" vertical="center"/>
    </xf>
    <xf numFmtId="0" fontId="27" fillId="6" borderId="18" xfId="8" applyFont="1" applyFill="1" applyBorder="1" applyAlignment="1">
      <alignment horizontal="center" vertical="center"/>
    </xf>
    <xf numFmtId="4" fontId="30" fillId="11" borderId="68" xfId="8" applyNumberFormat="1" applyFont="1" applyFill="1" applyBorder="1" applyAlignment="1">
      <alignment horizontal="center" vertical="center"/>
    </xf>
    <xf numFmtId="4" fontId="30" fillId="11" borderId="57" xfId="8" applyNumberFormat="1" applyFont="1" applyFill="1" applyBorder="1" applyAlignment="1">
      <alignment horizontal="center" vertical="center"/>
    </xf>
    <xf numFmtId="170" fontId="30" fillId="11" borderId="83" xfId="8" applyNumberFormat="1" applyFont="1" applyFill="1" applyBorder="1" applyAlignment="1">
      <alignment horizontal="center" vertical="center"/>
    </xf>
    <xf numFmtId="170" fontId="30" fillId="11" borderId="81" xfId="8" applyNumberFormat="1" applyFont="1" applyFill="1" applyBorder="1" applyAlignment="1">
      <alignment horizontal="center" vertical="center"/>
    </xf>
    <xf numFmtId="2" fontId="13" fillId="2" borderId="65" xfId="0" applyNumberFormat="1" applyFont="1" applyFill="1" applyBorder="1" applyAlignment="1">
      <alignment horizontal="center" vertical="center" wrapText="1"/>
    </xf>
    <xf numFmtId="2" fontId="13" fillId="2" borderId="35" xfId="0" applyNumberFormat="1" applyFont="1" applyFill="1" applyBorder="1" applyAlignment="1">
      <alignment horizontal="center" vertical="center" wrapText="1"/>
    </xf>
    <xf numFmtId="2" fontId="13" fillId="2" borderId="44" xfId="0" applyNumberFormat="1" applyFont="1" applyFill="1" applyBorder="1" applyAlignment="1">
      <alignment horizontal="center" vertical="center" wrapText="1"/>
    </xf>
    <xf numFmtId="2" fontId="13" fillId="0" borderId="82" xfId="0" applyNumberFormat="1" applyFont="1" applyFill="1" applyBorder="1" applyAlignment="1">
      <alignment horizontal="center" vertical="center" wrapText="1"/>
    </xf>
    <xf numFmtId="2" fontId="13" fillId="0" borderId="73" xfId="0" applyNumberFormat="1" applyFont="1" applyFill="1" applyBorder="1" applyAlignment="1">
      <alignment horizontal="center" vertical="center" wrapText="1"/>
    </xf>
    <xf numFmtId="2" fontId="13" fillId="0" borderId="68" xfId="0" applyNumberFormat="1" applyFont="1" applyFill="1" applyBorder="1" applyAlignment="1">
      <alignment horizontal="center" vertical="center" wrapText="1"/>
    </xf>
    <xf numFmtId="173" fontId="13" fillId="7" borderId="47" xfId="9" applyNumberFormat="1" applyFont="1" applyFill="1" applyBorder="1" applyAlignment="1">
      <alignment horizontal="center" vertical="top" wrapText="1"/>
    </xf>
    <xf numFmtId="3" fontId="50" fillId="0" borderId="76" xfId="0" quotePrefix="1" applyNumberFormat="1" applyFont="1" applyFill="1" applyBorder="1" applyAlignment="1">
      <alignment horizontal="center" vertical="center"/>
    </xf>
    <xf numFmtId="2" fontId="13" fillId="2" borderId="65" xfId="0" applyNumberFormat="1" applyFont="1" applyFill="1" applyBorder="1" applyAlignment="1">
      <alignment horizontal="center" vertical="center"/>
    </xf>
    <xf numFmtId="2" fontId="13" fillId="2" borderId="35" xfId="0" applyNumberFormat="1" applyFont="1" applyFill="1" applyBorder="1" applyAlignment="1">
      <alignment horizontal="center" vertical="center"/>
    </xf>
    <xf numFmtId="2" fontId="13" fillId="2" borderId="44" xfId="0" applyNumberFormat="1" applyFont="1" applyFill="1" applyBorder="1" applyAlignment="1">
      <alignment horizontal="center" vertical="center"/>
    </xf>
    <xf numFmtId="0" fontId="60" fillId="6" borderId="17" xfId="8" applyFont="1" applyFill="1" applyBorder="1" applyAlignment="1">
      <alignment horizontal="center" vertical="center" wrapText="1"/>
    </xf>
    <xf numFmtId="0" fontId="60" fillId="6" borderId="18" xfId="8" applyFont="1" applyFill="1" applyBorder="1" applyAlignment="1">
      <alignment horizontal="center" vertical="center" wrapText="1"/>
    </xf>
    <xf numFmtId="167" fontId="13" fillId="0" borderId="1" xfId="0" applyNumberFormat="1" applyFont="1" applyFill="1" applyBorder="1" applyAlignment="1">
      <alignment horizontal="center" vertical="center"/>
    </xf>
    <xf numFmtId="174" fontId="13" fillId="0" borderId="1" xfId="0" applyNumberFormat="1" applyFont="1" applyFill="1" applyBorder="1" applyAlignment="1">
      <alignment horizontal="center" vertical="center"/>
    </xf>
    <xf numFmtId="2" fontId="13" fillId="0" borderId="1" xfId="0" applyNumberFormat="1" applyFont="1" applyFill="1" applyBorder="1" applyAlignment="1">
      <alignment horizontal="center" vertical="center"/>
    </xf>
    <xf numFmtId="4" fontId="12" fillId="3" borderId="50" xfId="8" applyNumberFormat="1" applyFont="1" applyFill="1" applyBorder="1" applyAlignment="1">
      <alignment horizontal="center" vertical="center"/>
    </xf>
    <xf numFmtId="4" fontId="12" fillId="3" borderId="23" xfId="8" applyNumberFormat="1" applyFont="1" applyFill="1" applyBorder="1" applyAlignment="1">
      <alignment horizontal="center" vertical="center"/>
    </xf>
    <xf numFmtId="0" fontId="1" fillId="0" borderId="28" xfId="0" applyFont="1" applyBorder="1" applyAlignment="1">
      <alignment horizontal="center" vertical="center" wrapText="1"/>
    </xf>
    <xf numFmtId="0" fontId="1" fillId="0" borderId="26" xfId="0" applyFont="1" applyBorder="1" applyAlignment="1">
      <alignment horizontal="center" vertical="center" wrapText="1"/>
    </xf>
    <xf numFmtId="173" fontId="50" fillId="0" borderId="76" xfId="9" applyNumberFormat="1" applyFont="1" applyBorder="1" applyAlignment="1">
      <alignment horizontal="center" vertical="center" wrapText="1"/>
    </xf>
    <xf numFmtId="173" fontId="50" fillId="0" borderId="21" xfId="9" applyNumberFormat="1" applyFont="1" applyBorder="1" applyAlignment="1">
      <alignment horizontal="center" vertical="center" wrapText="1"/>
    </xf>
    <xf numFmtId="4" fontId="13" fillId="0" borderId="1" xfId="0" applyNumberFormat="1" applyFont="1" applyBorder="1" applyAlignment="1">
      <alignment horizontal="center" vertical="center" wrapText="1"/>
    </xf>
    <xf numFmtId="2" fontId="13" fillId="2" borderId="1" xfId="0" applyNumberFormat="1" applyFont="1" applyFill="1" applyBorder="1" applyAlignment="1">
      <alignment horizontal="center" vertical="center"/>
    </xf>
    <xf numFmtId="167" fontId="13" fillId="2" borderId="1" xfId="0" applyNumberFormat="1" applyFont="1" applyFill="1" applyBorder="1" applyAlignment="1">
      <alignment horizontal="center" vertical="center"/>
    </xf>
    <xf numFmtId="167" fontId="13" fillId="2" borderId="35" xfId="0" applyNumberFormat="1" applyFont="1" applyFill="1" applyBorder="1" applyAlignment="1">
      <alignment horizontal="center" vertical="center"/>
    </xf>
    <xf numFmtId="167" fontId="13" fillId="2" borderId="12" xfId="0" applyNumberFormat="1" applyFont="1" applyFill="1" applyBorder="1" applyAlignment="1">
      <alignment horizontal="center" vertical="center"/>
    </xf>
    <xf numFmtId="0" fontId="1" fillId="0" borderId="30" xfId="0" applyFont="1" applyBorder="1" applyAlignment="1">
      <alignment horizontal="center" vertical="center" wrapText="1"/>
    </xf>
    <xf numFmtId="4" fontId="12" fillId="3" borderId="39" xfId="8" applyNumberFormat="1" applyFont="1" applyFill="1" applyBorder="1" applyAlignment="1">
      <alignment horizontal="center" vertical="center"/>
    </xf>
    <xf numFmtId="0" fontId="71" fillId="6" borderId="18" xfId="0" applyFont="1" applyFill="1" applyBorder="1" applyAlignment="1">
      <alignment horizontal="center" vertical="center" wrapText="1"/>
    </xf>
    <xf numFmtId="0" fontId="1" fillId="0" borderId="61" xfId="0" applyFont="1" applyBorder="1" applyAlignment="1">
      <alignment horizontal="center" vertical="center" wrapText="1"/>
    </xf>
    <xf numFmtId="0" fontId="1" fillId="0" borderId="50" xfId="0" applyFont="1" applyBorder="1" applyAlignment="1">
      <alignment horizontal="center" vertical="center" wrapText="1"/>
    </xf>
    <xf numFmtId="0" fontId="50" fillId="0" borderId="65" xfId="8" applyFont="1" applyFill="1" applyBorder="1" applyAlignment="1">
      <alignment horizontal="center" vertical="center"/>
    </xf>
    <xf numFmtId="0" fontId="50" fillId="0" borderId="35" xfId="8" applyFont="1" applyFill="1" applyBorder="1" applyAlignment="1">
      <alignment horizontal="center" vertical="center"/>
    </xf>
    <xf numFmtId="0" fontId="50" fillId="0" borderId="44" xfId="8" applyFont="1" applyFill="1" applyBorder="1" applyAlignment="1">
      <alignment horizontal="center" vertical="center"/>
    </xf>
    <xf numFmtId="0" fontId="1" fillId="0" borderId="53" xfId="0" applyFont="1" applyBorder="1" applyAlignment="1">
      <alignment horizontal="center" vertical="center" wrapText="1"/>
    </xf>
    <xf numFmtId="167" fontId="13" fillId="2" borderId="3" xfId="0" applyNumberFormat="1" applyFont="1" applyFill="1" applyBorder="1" applyAlignment="1">
      <alignment horizontal="center" vertical="center"/>
    </xf>
    <xf numFmtId="167" fontId="13" fillId="2" borderId="5" xfId="0" applyNumberFormat="1" applyFont="1" applyFill="1" applyBorder="1" applyAlignment="1">
      <alignment horizontal="center" vertical="center"/>
    </xf>
    <xf numFmtId="167" fontId="13" fillId="0" borderId="65" xfId="0" applyNumberFormat="1" applyFont="1" applyFill="1" applyBorder="1" applyAlignment="1">
      <alignment horizontal="center" vertical="center"/>
    </xf>
    <xf numFmtId="167" fontId="13" fillId="0" borderId="12" xfId="0" applyNumberFormat="1" applyFont="1" applyFill="1" applyBorder="1" applyAlignment="1">
      <alignment horizontal="center" vertical="center"/>
    </xf>
    <xf numFmtId="167" fontId="13" fillId="0" borderId="35" xfId="0" applyNumberFormat="1" applyFont="1" applyFill="1" applyBorder="1" applyAlignment="1">
      <alignment horizontal="center" vertical="center"/>
    </xf>
    <xf numFmtId="167" fontId="13" fillId="0" borderId="44" xfId="0" applyNumberFormat="1" applyFont="1" applyFill="1" applyBorder="1" applyAlignment="1">
      <alignment horizontal="center" vertical="center"/>
    </xf>
    <xf numFmtId="167" fontId="13" fillId="0" borderId="8" xfId="0" applyNumberFormat="1" applyFont="1" applyFill="1" applyBorder="1" applyAlignment="1">
      <alignment horizontal="center" vertical="center"/>
    </xf>
    <xf numFmtId="4" fontId="12" fillId="3" borderId="34" xfId="8" applyNumberFormat="1" applyFont="1" applyFill="1" applyBorder="1" applyAlignment="1">
      <alignment horizontal="center" vertical="center"/>
    </xf>
    <xf numFmtId="0" fontId="1" fillId="0" borderId="33" xfId="0" applyFont="1" applyBorder="1" applyAlignment="1">
      <alignment horizontal="center" vertical="center" wrapText="1"/>
    </xf>
    <xf numFmtId="0" fontId="1" fillId="0" borderId="72" xfId="0" applyFont="1" applyBorder="1" applyAlignment="1">
      <alignment horizontal="center" vertical="center" wrapText="1"/>
    </xf>
    <xf numFmtId="173" fontId="50" fillId="0" borderId="20" xfId="9" applyNumberFormat="1" applyFont="1" applyBorder="1" applyAlignment="1">
      <alignment horizontal="center" vertical="center" wrapText="1"/>
    </xf>
    <xf numFmtId="0" fontId="34" fillId="4" borderId="71" xfId="8" applyFont="1" applyFill="1" applyBorder="1" applyAlignment="1">
      <alignment horizontal="center" vertical="center"/>
    </xf>
    <xf numFmtId="0" fontId="34" fillId="4" borderId="67" xfId="8" applyFont="1" applyFill="1" applyBorder="1" applyAlignment="1">
      <alignment horizontal="center" vertical="center"/>
    </xf>
    <xf numFmtId="0" fontId="34" fillId="4" borderId="30" xfId="8" applyFont="1" applyFill="1" applyBorder="1" applyAlignment="1">
      <alignment horizontal="center" vertical="center"/>
    </xf>
    <xf numFmtId="174" fontId="13" fillId="0" borderId="8" xfId="0" applyNumberFormat="1" applyFont="1" applyFill="1" applyBorder="1" applyAlignment="1">
      <alignment horizontal="center" vertical="center"/>
    </xf>
    <xf numFmtId="174" fontId="13" fillId="0" borderId="12" xfId="0" applyNumberFormat="1" applyFont="1" applyFill="1" applyBorder="1" applyAlignment="1">
      <alignment horizontal="center" vertical="center"/>
    </xf>
    <xf numFmtId="167" fontId="13" fillId="7" borderId="35" xfId="0" applyNumberFormat="1" applyFont="1" applyFill="1" applyBorder="1" applyAlignment="1">
      <alignment horizontal="center" vertical="center" wrapText="1"/>
    </xf>
    <xf numFmtId="167" fontId="13" fillId="2" borderId="65" xfId="0" applyNumberFormat="1" applyFont="1" applyFill="1" applyBorder="1" applyAlignment="1">
      <alignment horizontal="center" vertical="center"/>
    </xf>
    <xf numFmtId="174" fontId="13" fillId="0" borderId="65" xfId="0" applyNumberFormat="1" applyFont="1" applyFill="1" applyBorder="1" applyAlignment="1">
      <alignment horizontal="center" vertical="center"/>
    </xf>
    <xf numFmtId="174" fontId="13" fillId="0" borderId="35" xfId="0" applyNumberFormat="1" applyFont="1" applyFill="1" applyBorder="1" applyAlignment="1">
      <alignment horizontal="center" vertical="center"/>
    </xf>
    <xf numFmtId="174" fontId="13" fillId="0" borderId="44" xfId="0" applyNumberFormat="1" applyFont="1" applyFill="1" applyBorder="1" applyAlignment="1">
      <alignment horizontal="center" vertical="center"/>
    </xf>
    <xf numFmtId="173" fontId="50" fillId="0" borderId="47" xfId="9" applyNumberFormat="1" applyFont="1" applyBorder="1" applyAlignment="1">
      <alignment horizontal="center" vertical="center" wrapText="1"/>
    </xf>
    <xf numFmtId="4" fontId="12" fillId="3" borderId="33" xfId="8" applyNumberFormat="1" applyFont="1" applyFill="1" applyBorder="1" applyAlignment="1">
      <alignment horizontal="center" vertical="center"/>
    </xf>
    <xf numFmtId="0" fontId="50" fillId="7" borderId="35" xfId="0" applyNumberFormat="1" applyFont="1" applyFill="1" applyBorder="1" applyAlignment="1">
      <alignment horizontal="center" vertical="center" wrapText="1"/>
    </xf>
    <xf numFmtId="3" fontId="50" fillId="7" borderId="62" xfId="0" applyNumberFormat="1" applyFont="1" applyFill="1" applyBorder="1" applyAlignment="1">
      <alignment horizontal="center" vertical="center" wrapText="1"/>
    </xf>
    <xf numFmtId="167" fontId="13" fillId="7" borderId="59" xfId="0" applyNumberFormat="1" applyFont="1" applyFill="1" applyBorder="1" applyAlignment="1">
      <alignment horizontal="center" vertical="center"/>
    </xf>
    <xf numFmtId="167" fontId="13" fillId="7" borderId="42" xfId="0" applyNumberFormat="1" applyFont="1" applyFill="1" applyBorder="1" applyAlignment="1">
      <alignment horizontal="center" vertical="center"/>
    </xf>
  </cellXfs>
  <cellStyles count="13">
    <cellStyle name="_x0007_" xfId="1" xr:uid="{00000000-0005-0000-0000-000000000000}"/>
    <cellStyle name="_ET_STYLE_NoName_00_" xfId="2" xr:uid="{00000000-0005-0000-0000-000001000000}"/>
    <cellStyle name="_x0007__Kentatsu_Line-up_2011_12.10.10" xfId="3" xr:uid="{00000000-0005-0000-0000-000002000000}"/>
    <cellStyle name="Гиперссылка" xfId="4" builtinId="8"/>
    <cellStyle name="Денежный" xfId="5" builtinId="4"/>
    <cellStyle name="Обычный" xfId="0" builtinId="0"/>
    <cellStyle name="Обычный 2" xfId="6" xr:uid="{00000000-0005-0000-0000-000006000000}"/>
    <cellStyle name="Обычный 3" xfId="7" xr:uid="{00000000-0005-0000-0000-000007000000}"/>
    <cellStyle name="Обычный_Lessar_fancoil_27.06.08" xfId="8" xr:uid="{00000000-0005-0000-0000-000008000000}"/>
    <cellStyle name="Процентный" xfId="12" builtinId="5"/>
    <cellStyle name="Финансовый" xfId="9" builtinId="3"/>
    <cellStyle name="常规 2" xfId="10" xr:uid="{00000000-0005-0000-0000-00000D000000}"/>
    <cellStyle name="常规_欧洲产品型谱-Glory&amp;Portable&amp;Dehumidifier" xfId="11" xr:uid="{00000000-0005-0000-0000-00000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4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image" Target="../media/image31.png"/><Relationship Id="rId5" Type="http://schemas.openxmlformats.org/officeDocument/2006/relationships/image" Target="../media/image30.jpeg"/><Relationship Id="rId4" Type="http://schemas.openxmlformats.org/officeDocument/2006/relationships/image" Target="../media/image2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2.emf"/></Relationships>
</file>

<file path=xl/drawings/_rels/drawing5.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34.jpeg"/><Relationship Id="rId7" Type="http://schemas.openxmlformats.org/officeDocument/2006/relationships/image" Target="../media/image38.jpeg"/><Relationship Id="rId2" Type="http://schemas.openxmlformats.org/officeDocument/2006/relationships/image" Target="../media/image33.jpe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31.png"/><Relationship Id="rId5" Type="http://schemas.openxmlformats.org/officeDocument/2006/relationships/image" Target="../media/image36.jpeg"/><Relationship Id="rId10" Type="http://schemas.openxmlformats.org/officeDocument/2006/relationships/image" Target="../media/image41.jpeg"/><Relationship Id="rId4" Type="http://schemas.openxmlformats.org/officeDocument/2006/relationships/image" Target="../media/image35.jpeg"/><Relationship Id="rId9" Type="http://schemas.openxmlformats.org/officeDocument/2006/relationships/image" Target="../media/image4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2.emf"/></Relationships>
</file>

<file path=xl/drawings/_rels/drawing7.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4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0.png"/><Relationship Id="rId3" Type="http://schemas.openxmlformats.org/officeDocument/2006/relationships/image" Target="../media/image45.jpeg"/><Relationship Id="rId7" Type="http://schemas.openxmlformats.org/officeDocument/2006/relationships/image" Target="../media/image49.jpg"/><Relationship Id="rId2" Type="http://schemas.openxmlformats.org/officeDocument/2006/relationships/image" Target="../media/image44.jpeg"/><Relationship Id="rId1" Type="http://schemas.openxmlformats.org/officeDocument/2006/relationships/image" Target="../media/image43.jpeg"/><Relationship Id="rId6" Type="http://schemas.openxmlformats.org/officeDocument/2006/relationships/image" Target="../media/image48.png"/><Relationship Id="rId11" Type="http://schemas.openxmlformats.org/officeDocument/2006/relationships/image" Target="../media/image31.png"/><Relationship Id="rId5" Type="http://schemas.openxmlformats.org/officeDocument/2006/relationships/image" Target="../media/image47.jpeg"/><Relationship Id="rId10" Type="http://schemas.openxmlformats.org/officeDocument/2006/relationships/image" Target="../media/image52.jpg"/><Relationship Id="rId4" Type="http://schemas.openxmlformats.org/officeDocument/2006/relationships/image" Target="../media/image46.png"/><Relationship Id="rId9" Type="http://schemas.openxmlformats.org/officeDocument/2006/relationships/image" Target="../media/image5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3.jpeg"/><Relationship Id="rId1"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editAs="oneCell">
    <xdr:from>
      <xdr:col>0</xdr:col>
      <xdr:colOff>828675</xdr:colOff>
      <xdr:row>16</xdr:row>
      <xdr:rowOff>85725</xdr:rowOff>
    </xdr:from>
    <xdr:to>
      <xdr:col>0</xdr:col>
      <xdr:colOff>1952625</xdr:colOff>
      <xdr:row>16</xdr:row>
      <xdr:rowOff>638175</xdr:rowOff>
    </xdr:to>
    <xdr:pic>
      <xdr:nvPicPr>
        <xdr:cNvPr id="256004" name="Picture 19" descr="фанкойлы">
          <a:extLst>
            <a:ext uri="{FF2B5EF4-FFF2-40B4-BE49-F238E27FC236}">
              <a16:creationId xmlns:a16="http://schemas.microsoft.com/office/drawing/2014/main" id="{00000000-0008-0000-0000-000004E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8353425"/>
          <a:ext cx="1123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523875</xdr:rowOff>
    </xdr:from>
    <xdr:to>
      <xdr:col>0</xdr:col>
      <xdr:colOff>1038225</xdr:colOff>
      <xdr:row>16</xdr:row>
      <xdr:rowOff>1057275</xdr:rowOff>
    </xdr:to>
    <xdr:pic>
      <xdr:nvPicPr>
        <xdr:cNvPr id="256005" name="Picture 20" descr="39">
          <a:extLst>
            <a:ext uri="{FF2B5EF4-FFF2-40B4-BE49-F238E27FC236}">
              <a16:creationId xmlns:a16="http://schemas.microsoft.com/office/drawing/2014/main" id="{00000000-0008-0000-0000-000005E80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8791575"/>
          <a:ext cx="923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2000250</xdr:colOff>
      <xdr:row>16</xdr:row>
      <xdr:rowOff>266700</xdr:rowOff>
    </xdr:from>
    <xdr:to>
      <xdr:col>1</xdr:col>
      <xdr:colOff>390525</xdr:colOff>
      <xdr:row>16</xdr:row>
      <xdr:rowOff>847725</xdr:rowOff>
    </xdr:to>
    <xdr:pic>
      <xdr:nvPicPr>
        <xdr:cNvPr id="256006" name="Picture 21" descr="kass_bf">
          <a:extLst>
            <a:ext uri="{FF2B5EF4-FFF2-40B4-BE49-F238E27FC236}">
              <a16:creationId xmlns:a16="http://schemas.microsoft.com/office/drawing/2014/main" id="{00000000-0008-0000-0000-000006E803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9505950"/>
          <a:ext cx="10382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800100</xdr:colOff>
      <xdr:row>20</xdr:row>
      <xdr:rowOff>190500</xdr:rowOff>
    </xdr:from>
    <xdr:to>
      <xdr:col>0</xdr:col>
      <xdr:colOff>2162175</xdr:colOff>
      <xdr:row>20</xdr:row>
      <xdr:rowOff>838200</xdr:rowOff>
    </xdr:to>
    <xdr:pic>
      <xdr:nvPicPr>
        <xdr:cNvPr id="256007" name="Рисунок 24" descr="приточка hrv.jpg">
          <a:extLst>
            <a:ext uri="{FF2B5EF4-FFF2-40B4-BE49-F238E27FC236}">
              <a16:creationId xmlns:a16="http://schemas.microsoft.com/office/drawing/2014/main" id="{00000000-0008-0000-0000-000007E803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100" y="11849100"/>
          <a:ext cx="1362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1447800</xdr:colOff>
      <xdr:row>8</xdr:row>
      <xdr:rowOff>2228851</xdr:rowOff>
    </xdr:from>
    <xdr:to>
      <xdr:col>0</xdr:col>
      <xdr:colOff>2276475</xdr:colOff>
      <xdr:row>8</xdr:row>
      <xdr:rowOff>3274373</xdr:rowOff>
    </xdr:to>
    <xdr:pic>
      <xdr:nvPicPr>
        <xdr:cNvPr id="256008" name="Рисунок 28" descr="1234.jpg">
          <a:extLst>
            <a:ext uri="{FF2B5EF4-FFF2-40B4-BE49-F238E27FC236}">
              <a16:creationId xmlns:a16="http://schemas.microsoft.com/office/drawing/2014/main" id="{00000000-0008-0000-0000-000008E80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47800" y="5067301"/>
          <a:ext cx="828675" cy="104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18</xdr:row>
      <xdr:rowOff>142875</xdr:rowOff>
    </xdr:from>
    <xdr:to>
      <xdr:col>0</xdr:col>
      <xdr:colOff>1438275</xdr:colOff>
      <xdr:row>18</xdr:row>
      <xdr:rowOff>1133475</xdr:rowOff>
    </xdr:to>
    <xdr:pic>
      <xdr:nvPicPr>
        <xdr:cNvPr id="256009" name="Рисунок 30" descr="chill_5.jpg">
          <a:extLst>
            <a:ext uri="{FF2B5EF4-FFF2-40B4-BE49-F238E27FC236}">
              <a16:creationId xmlns:a16="http://schemas.microsoft.com/office/drawing/2014/main" id="{00000000-0008-0000-0000-000009E803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9810750"/>
          <a:ext cx="14001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16</xdr:row>
      <xdr:rowOff>85725</xdr:rowOff>
    </xdr:from>
    <xdr:to>
      <xdr:col>2</xdr:col>
      <xdr:colOff>1771650</xdr:colOff>
      <xdr:row>16</xdr:row>
      <xdr:rowOff>1019175</xdr:rowOff>
    </xdr:to>
    <xdr:pic>
      <xdr:nvPicPr>
        <xdr:cNvPr id="256010" name="Рисунок 32" descr="Photo for MCCU-22(28)CN2.jpg">
          <a:extLst>
            <a:ext uri="{FF2B5EF4-FFF2-40B4-BE49-F238E27FC236}">
              <a16:creationId xmlns:a16="http://schemas.microsoft.com/office/drawing/2014/main" id="{00000000-0008-0000-0000-00000AE803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14725" y="8658225"/>
          <a:ext cx="14859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12</xdr:row>
      <xdr:rowOff>57150</xdr:rowOff>
    </xdr:from>
    <xdr:to>
      <xdr:col>0</xdr:col>
      <xdr:colOff>1038225</xdr:colOff>
      <xdr:row>12</xdr:row>
      <xdr:rowOff>1228725</xdr:rowOff>
    </xdr:to>
    <xdr:pic>
      <xdr:nvPicPr>
        <xdr:cNvPr id="256011" name="Рисунок 33" descr="10kw小水机.jpg">
          <a:extLst>
            <a:ext uri="{FF2B5EF4-FFF2-40B4-BE49-F238E27FC236}">
              <a16:creationId xmlns:a16="http://schemas.microsoft.com/office/drawing/2014/main" id="{00000000-0008-0000-0000-00000BE803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6381750"/>
          <a:ext cx="914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12</xdr:row>
      <xdr:rowOff>85725</xdr:rowOff>
    </xdr:from>
    <xdr:to>
      <xdr:col>1</xdr:col>
      <xdr:colOff>409575</xdr:colOff>
      <xdr:row>12</xdr:row>
      <xdr:rowOff>1276350</xdr:rowOff>
    </xdr:to>
    <xdr:pic>
      <xdr:nvPicPr>
        <xdr:cNvPr id="256013" name="Рисунок 35" descr="250KW.jpg">
          <a:extLst>
            <a:ext uri="{FF2B5EF4-FFF2-40B4-BE49-F238E27FC236}">
              <a16:creationId xmlns:a16="http://schemas.microsoft.com/office/drawing/2014/main" id="{00000000-0008-0000-0000-00000DE803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6410325"/>
          <a:ext cx="18669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8</xdr:row>
      <xdr:rowOff>1724025</xdr:rowOff>
    </xdr:from>
    <xdr:to>
      <xdr:col>0</xdr:col>
      <xdr:colOff>1333500</xdr:colOff>
      <xdr:row>8</xdr:row>
      <xdr:rowOff>3095625</xdr:rowOff>
    </xdr:to>
    <xdr:pic>
      <xdr:nvPicPr>
        <xdr:cNvPr id="256017" name="Рисунок 2">
          <a:extLst>
            <a:ext uri="{FF2B5EF4-FFF2-40B4-BE49-F238E27FC236}">
              <a16:creationId xmlns:a16="http://schemas.microsoft.com/office/drawing/2014/main" id="{00000000-0008-0000-0000-000011E803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1925" y="4829175"/>
          <a:ext cx="11715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1524000</xdr:colOff>
      <xdr:row>18</xdr:row>
      <xdr:rowOff>57150</xdr:rowOff>
    </xdr:from>
    <xdr:to>
      <xdr:col>1</xdr:col>
      <xdr:colOff>295275</xdr:colOff>
      <xdr:row>18</xdr:row>
      <xdr:rowOff>1133475</xdr:rowOff>
    </xdr:to>
    <xdr:pic>
      <xdr:nvPicPr>
        <xdr:cNvPr id="256018" name="Рисунок 3">
          <a:extLst>
            <a:ext uri="{FF2B5EF4-FFF2-40B4-BE49-F238E27FC236}">
              <a16:creationId xmlns:a16="http://schemas.microsoft.com/office/drawing/2014/main" id="{00000000-0008-0000-0000-000012E803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00" y="9725025"/>
          <a:ext cx="14192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1905000</xdr:colOff>
      <xdr:row>8</xdr:row>
      <xdr:rowOff>1409700</xdr:rowOff>
    </xdr:from>
    <xdr:to>
      <xdr:col>1</xdr:col>
      <xdr:colOff>495300</xdr:colOff>
      <xdr:row>8</xdr:row>
      <xdr:rowOff>2238375</xdr:rowOff>
    </xdr:to>
    <xdr:pic>
      <xdr:nvPicPr>
        <xdr:cNvPr id="256022" name="Picture 173" descr="新小冷霸">
          <a:extLst>
            <a:ext uri="{FF2B5EF4-FFF2-40B4-BE49-F238E27FC236}">
              <a16:creationId xmlns:a16="http://schemas.microsoft.com/office/drawing/2014/main" id="{00000000-0008-0000-0000-000016E803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00" y="4514850"/>
          <a:ext cx="12382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20</xdr:row>
      <xdr:rowOff>104775</xdr:rowOff>
    </xdr:from>
    <xdr:to>
      <xdr:col>2</xdr:col>
      <xdr:colOff>2219325</xdr:colOff>
      <xdr:row>20</xdr:row>
      <xdr:rowOff>1009650</xdr:rowOff>
    </xdr:to>
    <xdr:pic>
      <xdr:nvPicPr>
        <xdr:cNvPr id="256027" name="Рисунок 30">
          <a:extLst>
            <a:ext uri="{FF2B5EF4-FFF2-40B4-BE49-F238E27FC236}">
              <a16:creationId xmlns:a16="http://schemas.microsoft.com/office/drawing/2014/main" id="{00000000-0008-0000-0000-00001BE803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24325" y="11763375"/>
          <a:ext cx="13239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28576</xdr:colOff>
      <xdr:row>12</xdr:row>
      <xdr:rowOff>76201</xdr:rowOff>
    </xdr:from>
    <xdr:to>
      <xdr:col>2</xdr:col>
      <xdr:colOff>1236664</xdr:colOff>
      <xdr:row>12</xdr:row>
      <xdr:rowOff>809625</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257551" y="6886576"/>
          <a:ext cx="1208088" cy="733424"/>
        </a:xfrm>
        <a:prstGeom prst="rect">
          <a:avLst/>
        </a:prstGeom>
      </xdr:spPr>
    </xdr:pic>
    <xdr:clientData/>
  </xdr:twoCellAnchor>
  <xdr:twoCellAnchor editAs="oneCell">
    <xdr:from>
      <xdr:col>2</xdr:col>
      <xdr:colOff>971550</xdr:colOff>
      <xdr:row>12</xdr:row>
      <xdr:rowOff>483227</xdr:rowOff>
    </xdr:from>
    <xdr:to>
      <xdr:col>2</xdr:col>
      <xdr:colOff>2152649</xdr:colOff>
      <xdr:row>12</xdr:row>
      <xdr:rowOff>1231810</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00525" y="7293602"/>
          <a:ext cx="1181099" cy="748583"/>
        </a:xfrm>
        <a:prstGeom prst="rect">
          <a:avLst/>
        </a:prstGeom>
      </xdr:spPr>
    </xdr:pic>
    <xdr:clientData/>
  </xdr:twoCellAnchor>
  <xdr:twoCellAnchor editAs="oneCell">
    <xdr:from>
      <xdr:col>2</xdr:col>
      <xdr:colOff>2066925</xdr:colOff>
      <xdr:row>8</xdr:row>
      <xdr:rowOff>590550</xdr:rowOff>
    </xdr:from>
    <xdr:to>
      <xdr:col>3</xdr:col>
      <xdr:colOff>590078</xdr:colOff>
      <xdr:row>8</xdr:row>
      <xdr:rowOff>1295400</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295900" y="3429000"/>
          <a:ext cx="1171103" cy="704850"/>
        </a:xfrm>
        <a:prstGeom prst="rect">
          <a:avLst/>
        </a:prstGeom>
      </xdr:spPr>
    </xdr:pic>
    <xdr:clientData/>
  </xdr:twoCellAnchor>
  <xdr:twoCellAnchor editAs="oneCell">
    <xdr:from>
      <xdr:col>2</xdr:col>
      <xdr:colOff>2057400</xdr:colOff>
      <xdr:row>8</xdr:row>
      <xdr:rowOff>1552575</xdr:rowOff>
    </xdr:from>
    <xdr:to>
      <xdr:col>3</xdr:col>
      <xdr:colOff>647700</xdr:colOff>
      <xdr:row>8</xdr:row>
      <xdr:rowOff>2365956</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286375" y="4391025"/>
          <a:ext cx="1238250" cy="813381"/>
        </a:xfrm>
        <a:prstGeom prst="rect">
          <a:avLst/>
        </a:prstGeom>
      </xdr:spPr>
    </xdr:pic>
    <xdr:clientData/>
  </xdr:twoCellAnchor>
  <xdr:twoCellAnchor editAs="oneCell">
    <xdr:from>
      <xdr:col>0</xdr:col>
      <xdr:colOff>161924</xdr:colOff>
      <xdr:row>8</xdr:row>
      <xdr:rowOff>38099</xdr:rowOff>
    </xdr:from>
    <xdr:to>
      <xdr:col>0</xdr:col>
      <xdr:colOff>1295399</xdr:colOff>
      <xdr:row>8</xdr:row>
      <xdr:rowOff>1594738</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61924" y="3143249"/>
          <a:ext cx="1133475" cy="1556639"/>
        </a:xfrm>
        <a:prstGeom prst="rect">
          <a:avLst/>
        </a:prstGeom>
      </xdr:spPr>
    </xdr:pic>
    <xdr:clientData/>
  </xdr:twoCellAnchor>
  <xdr:twoCellAnchor editAs="oneCell">
    <xdr:from>
      <xdr:col>0</xdr:col>
      <xdr:colOff>1257299</xdr:colOff>
      <xdr:row>8</xdr:row>
      <xdr:rowOff>28575</xdr:rowOff>
    </xdr:from>
    <xdr:to>
      <xdr:col>1</xdr:col>
      <xdr:colOff>64976</xdr:colOff>
      <xdr:row>8</xdr:row>
      <xdr:rowOff>1428750</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57299" y="2867025"/>
          <a:ext cx="1455627" cy="1400175"/>
        </a:xfrm>
        <a:prstGeom prst="rect">
          <a:avLst/>
        </a:prstGeom>
      </xdr:spPr>
    </xdr:pic>
    <xdr:clientData/>
  </xdr:twoCellAnchor>
  <xdr:twoCellAnchor editAs="oneCell">
    <xdr:from>
      <xdr:col>0</xdr:col>
      <xdr:colOff>1</xdr:colOff>
      <xdr:row>0</xdr:row>
      <xdr:rowOff>0</xdr:rowOff>
    </xdr:from>
    <xdr:to>
      <xdr:col>4</xdr:col>
      <xdr:colOff>0</xdr:colOff>
      <xdr:row>1</xdr:row>
      <xdr:rowOff>9525</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 y="0"/>
          <a:ext cx="6638924" cy="809625"/>
        </a:xfrm>
        <a:prstGeom prst="rect">
          <a:avLst/>
        </a:prstGeom>
      </xdr:spPr>
    </xdr:pic>
    <xdr:clientData/>
  </xdr:twoCellAnchor>
  <xdr:twoCellAnchor editAs="oneCell">
    <xdr:from>
      <xdr:col>2</xdr:col>
      <xdr:colOff>95250</xdr:colOff>
      <xdr:row>8</xdr:row>
      <xdr:rowOff>190500</xdr:rowOff>
    </xdr:from>
    <xdr:to>
      <xdr:col>2</xdr:col>
      <xdr:colOff>2054272</xdr:colOff>
      <xdr:row>8</xdr:row>
      <xdr:rowOff>929331</xdr:rowOff>
    </xdr:to>
    <xdr:pic>
      <xdr:nvPicPr>
        <xdr:cNvPr id="34" name="Рисунок 2">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24225" y="3028950"/>
          <a:ext cx="1959022" cy="738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219076</xdr:colOff>
      <xdr:row>8</xdr:row>
      <xdr:rowOff>1905000</xdr:rowOff>
    </xdr:from>
    <xdr:to>
      <xdr:col>2</xdr:col>
      <xdr:colOff>1916838</xdr:colOff>
      <xdr:row>8</xdr:row>
      <xdr:rowOff>3257550</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448051" y="4743450"/>
          <a:ext cx="1697762" cy="1352550"/>
        </a:xfrm>
        <a:prstGeom prst="rect">
          <a:avLst/>
        </a:prstGeom>
      </xdr:spPr>
    </xdr:pic>
    <xdr:clientData/>
  </xdr:twoCellAnchor>
  <xdr:twoCellAnchor editAs="oneCell">
    <xdr:from>
      <xdr:col>2</xdr:col>
      <xdr:colOff>2266950</xdr:colOff>
      <xdr:row>12</xdr:row>
      <xdr:rowOff>104775</xdr:rowOff>
    </xdr:from>
    <xdr:to>
      <xdr:col>3</xdr:col>
      <xdr:colOff>49232</xdr:colOff>
      <xdr:row>12</xdr:row>
      <xdr:rowOff>1299866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495925" y="6915150"/>
          <a:ext cx="430232" cy="1195091"/>
        </a:xfrm>
        <a:prstGeom prst="rect">
          <a:avLst/>
        </a:prstGeom>
      </xdr:spPr>
    </xdr:pic>
    <xdr:clientData/>
  </xdr:twoCellAnchor>
  <xdr:twoCellAnchor editAs="oneCell">
    <xdr:from>
      <xdr:col>3</xdr:col>
      <xdr:colOff>228600</xdr:colOff>
      <xdr:row>12</xdr:row>
      <xdr:rowOff>142875</xdr:rowOff>
    </xdr:from>
    <xdr:to>
      <xdr:col>3</xdr:col>
      <xdr:colOff>576236</xdr:colOff>
      <xdr:row>12</xdr:row>
      <xdr:rowOff>1218713</xdr:rowOff>
    </xdr:to>
    <xdr:pic>
      <xdr:nvPicPr>
        <xdr:cNvPr id="41" name="图片 4130">
          <a:extLst>
            <a:ext uri="{FF2B5EF4-FFF2-40B4-BE49-F238E27FC236}">
              <a16:creationId xmlns:a16="http://schemas.microsoft.com/office/drawing/2014/main" id="{00000000-0008-0000-0000-000029000000}"/>
            </a:ext>
          </a:extLst>
        </xdr:cNvPr>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5217" t="3844" r="13716" b="2885"/>
        <a:stretch/>
      </xdr:blipFill>
      <xdr:spPr bwMode="auto">
        <a:xfrm>
          <a:off x="6105525" y="6953250"/>
          <a:ext cx="347636" cy="107583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952500</xdr:colOff>
      <xdr:row>18</xdr:row>
      <xdr:rowOff>161925</xdr:rowOff>
    </xdr:from>
    <xdr:to>
      <xdr:col>2</xdr:col>
      <xdr:colOff>1876425</xdr:colOff>
      <xdr:row>18</xdr:row>
      <xdr:rowOff>1143000</xdr:rowOff>
    </xdr:to>
    <xdr:pic>
      <xdr:nvPicPr>
        <xdr:cNvPr id="42" name="Рисунок 34" descr="Domestic Pool.jpg">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181475" y="10134600"/>
          <a:ext cx="9239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104776</xdr:colOff>
      <xdr:row>8</xdr:row>
      <xdr:rowOff>1085850</xdr:rowOff>
    </xdr:from>
    <xdr:to>
      <xdr:col>2</xdr:col>
      <xdr:colOff>2028825</xdr:colOff>
      <xdr:row>8</xdr:row>
      <xdr:rowOff>1846021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333751" y="3743325"/>
          <a:ext cx="1924049" cy="760171"/>
        </a:xfrm>
        <a:prstGeom prst="rect">
          <a:avLst/>
        </a:prstGeom>
      </xdr:spPr>
    </xdr:pic>
    <xdr:clientData/>
  </xdr:twoCellAnchor>
  <xdr:twoCellAnchor editAs="oneCell">
    <xdr:from>
      <xdr:col>2</xdr:col>
      <xdr:colOff>1800225</xdr:colOff>
      <xdr:row>16</xdr:row>
      <xdr:rowOff>95250</xdr:rowOff>
    </xdr:from>
    <xdr:to>
      <xdr:col>3</xdr:col>
      <xdr:colOff>571500</xdr:colOff>
      <xdr:row>16</xdr:row>
      <xdr:rowOff>1041400</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029200" y="8667750"/>
          <a:ext cx="1419225" cy="946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85725</xdr:colOff>
      <xdr:row>2</xdr:row>
      <xdr:rowOff>123825</xdr:rowOff>
    </xdr:from>
    <xdr:to>
      <xdr:col>16</xdr:col>
      <xdr:colOff>523875</xdr:colOff>
      <xdr:row>4</xdr:row>
      <xdr:rowOff>295274</xdr:rowOff>
    </xdr:to>
    <xdr:sp macro="" textlink="">
      <xdr:nvSpPr>
        <xdr:cNvPr id="6" name="AutoShape 3732">
          <a:extLst>
            <a:ext uri="{FF2B5EF4-FFF2-40B4-BE49-F238E27FC236}">
              <a16:creationId xmlns:a16="http://schemas.microsoft.com/office/drawing/2014/main" id="{00000000-0008-0000-0D00-000006000000}"/>
            </a:ext>
          </a:extLst>
        </xdr:cNvPr>
        <xdr:cNvSpPr>
          <a:spLocks noChangeArrowheads="1"/>
        </xdr:cNvSpPr>
      </xdr:nvSpPr>
      <xdr:spPr bwMode="auto">
        <a:xfrm>
          <a:off x="9124950" y="1638300"/>
          <a:ext cx="1333500" cy="72389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В</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производство размещаются под заказ</a:t>
          </a:r>
        </a:p>
        <a:p>
          <a:pPr algn="l" rtl="0">
            <a:defRPr sz="1000"/>
          </a:pPr>
          <a:endParaRPr lang="ru-RU" sz="1100" b="0" i="1"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editAs="oneCell">
    <xdr:from>
      <xdr:col>16</xdr:col>
      <xdr:colOff>685800</xdr:colOff>
      <xdr:row>2</xdr:row>
      <xdr:rowOff>133350</xdr:rowOff>
    </xdr:from>
    <xdr:to>
      <xdr:col>17</xdr:col>
      <xdr:colOff>456466</xdr:colOff>
      <xdr:row>4</xdr:row>
      <xdr:rowOff>228599</xdr:rowOff>
    </xdr:to>
    <xdr:pic>
      <xdr:nvPicPr>
        <xdr:cNvPr id="13" name="Рисунок 6" descr="Гарантия 3 года.jpg">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5725" y="1647825"/>
          <a:ext cx="846991" cy="647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0</xdr:rowOff>
    </xdr:from>
    <xdr:to>
      <xdr:col>11</xdr:col>
      <xdr:colOff>0</xdr:colOff>
      <xdr:row>0</xdr:row>
      <xdr:rowOff>0</xdr:rowOff>
    </xdr:to>
    <xdr:pic>
      <xdr:nvPicPr>
        <xdr:cNvPr id="248073" name="Picture 1" descr="verx">
          <a:extLst>
            <a:ext uri="{FF2B5EF4-FFF2-40B4-BE49-F238E27FC236}">
              <a16:creationId xmlns:a16="http://schemas.microsoft.com/office/drawing/2014/main" id="{00000000-0008-0000-0E00-000009C9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610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838199</xdr:colOff>
      <xdr:row>22</xdr:row>
      <xdr:rowOff>186806</xdr:rowOff>
    </xdr:from>
    <xdr:ext cx="790575" cy="443690"/>
    <xdr:pic>
      <xdr:nvPicPr>
        <xdr:cNvPr id="4" name="Рисунок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87074" y="3768206"/>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838199</xdr:colOff>
      <xdr:row>6</xdr:row>
      <xdr:rowOff>186806</xdr:rowOff>
    </xdr:from>
    <xdr:ext cx="790575" cy="443690"/>
    <xdr:pic>
      <xdr:nvPicPr>
        <xdr:cNvPr id="5" name="Рисунок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0424" y="1682231"/>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838199</xdr:colOff>
      <xdr:row>16</xdr:row>
      <xdr:rowOff>186806</xdr:rowOff>
    </xdr:from>
    <xdr:ext cx="790575" cy="443690"/>
    <xdr:pic>
      <xdr:nvPicPr>
        <xdr:cNvPr id="6" name="Рисунок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0424" y="4234931"/>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838199</xdr:colOff>
      <xdr:row>6</xdr:row>
      <xdr:rowOff>186806</xdr:rowOff>
    </xdr:from>
    <xdr:ext cx="790575" cy="443690"/>
    <xdr:pic>
      <xdr:nvPicPr>
        <xdr:cNvPr id="7" name="Рисунок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0424" y="1682231"/>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838199</xdr:colOff>
      <xdr:row>19</xdr:row>
      <xdr:rowOff>186806</xdr:rowOff>
    </xdr:from>
    <xdr:ext cx="790575" cy="443690"/>
    <xdr:pic>
      <xdr:nvPicPr>
        <xdr:cNvPr id="8" name="Рисунок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0424" y="5092181"/>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819150</xdr:colOff>
      <xdr:row>13</xdr:row>
      <xdr:rowOff>76200</xdr:rowOff>
    </xdr:from>
    <xdr:ext cx="790575" cy="443690"/>
    <xdr:pic>
      <xdr:nvPicPr>
        <xdr:cNvPr id="9" name="Рисунок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68025" y="3267075"/>
          <a:ext cx="790575" cy="44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13</xdr:col>
      <xdr:colOff>133350</xdr:colOff>
      <xdr:row>100</xdr:row>
      <xdr:rowOff>57150</xdr:rowOff>
    </xdr:from>
    <xdr:to>
      <xdr:col>14</xdr:col>
      <xdr:colOff>357304</xdr:colOff>
      <xdr:row>103</xdr:row>
      <xdr:rowOff>104775</xdr:rowOff>
    </xdr:to>
    <xdr:pic>
      <xdr:nvPicPr>
        <xdr:cNvPr id="258048" name="Рисунок 6" descr="Гарантия 3 года.jpg">
          <a:extLst>
            <a:ext uri="{FF2B5EF4-FFF2-40B4-BE49-F238E27FC236}">
              <a16:creationId xmlns:a16="http://schemas.microsoft.com/office/drawing/2014/main" id="{00000000-0008-0000-0300-000000F0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3075" y="14249400"/>
          <a:ext cx="80497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104776</xdr:colOff>
      <xdr:row>69</xdr:row>
      <xdr:rowOff>28576</xdr:rowOff>
    </xdr:from>
    <xdr:to>
      <xdr:col>14</xdr:col>
      <xdr:colOff>394034</xdr:colOff>
      <xdr:row>72</xdr:row>
      <xdr:rowOff>104775</xdr:rowOff>
    </xdr:to>
    <xdr:pic>
      <xdr:nvPicPr>
        <xdr:cNvPr id="258049" name="Рисунок 6" descr="Гарантия 3 года.jpg">
          <a:extLst>
            <a:ext uri="{FF2B5EF4-FFF2-40B4-BE49-F238E27FC236}">
              <a16:creationId xmlns:a16="http://schemas.microsoft.com/office/drawing/2014/main" id="{00000000-0008-0000-0300-000001F003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34501" y="8258176"/>
          <a:ext cx="870283" cy="66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76201</xdr:colOff>
      <xdr:row>370</xdr:row>
      <xdr:rowOff>28575</xdr:rowOff>
    </xdr:from>
    <xdr:to>
      <xdr:col>14</xdr:col>
      <xdr:colOff>419100</xdr:colOff>
      <xdr:row>371</xdr:row>
      <xdr:rowOff>142875</xdr:rowOff>
    </xdr:to>
    <xdr:sp macro="" textlink="">
      <xdr:nvSpPr>
        <xdr:cNvPr id="20" name="AutoShape 3732">
          <a:extLst>
            <a:ext uri="{FF2B5EF4-FFF2-40B4-BE49-F238E27FC236}">
              <a16:creationId xmlns:a16="http://schemas.microsoft.com/office/drawing/2014/main" id="{00000000-0008-0000-0300-000014000000}"/>
            </a:ext>
          </a:extLst>
        </xdr:cNvPr>
        <xdr:cNvSpPr>
          <a:spLocks noChangeArrowheads="1"/>
        </xdr:cNvSpPr>
      </xdr:nvSpPr>
      <xdr:spPr bwMode="auto">
        <a:xfrm>
          <a:off x="10353676" y="69522975"/>
          <a:ext cx="923924" cy="285750"/>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13</xdr:col>
      <xdr:colOff>76201</xdr:colOff>
      <xdr:row>376</xdr:row>
      <xdr:rowOff>47625</xdr:rowOff>
    </xdr:from>
    <xdr:to>
      <xdr:col>14</xdr:col>
      <xdr:colOff>457200</xdr:colOff>
      <xdr:row>378</xdr:row>
      <xdr:rowOff>0</xdr:rowOff>
    </xdr:to>
    <xdr:sp macro="" textlink="">
      <xdr:nvSpPr>
        <xdr:cNvPr id="21" name="AutoShape 3732">
          <a:extLst>
            <a:ext uri="{FF2B5EF4-FFF2-40B4-BE49-F238E27FC236}">
              <a16:creationId xmlns:a16="http://schemas.microsoft.com/office/drawing/2014/main" id="{00000000-0008-0000-0300-000015000000}"/>
            </a:ext>
          </a:extLst>
        </xdr:cNvPr>
        <xdr:cNvSpPr>
          <a:spLocks noChangeArrowheads="1"/>
        </xdr:cNvSpPr>
      </xdr:nvSpPr>
      <xdr:spPr bwMode="auto">
        <a:xfrm>
          <a:off x="10353676" y="70361175"/>
          <a:ext cx="962024" cy="31432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chemeClr val="tx2">
                <a:lumMod val="75000"/>
              </a:schemeClr>
            </a:solidFill>
            <a:latin typeface="Calibri"/>
          </a:endParaRPr>
        </a:p>
        <a:p>
          <a:pPr algn="l" rtl="0">
            <a:defRPr sz="1000"/>
          </a:pPr>
          <a:endParaRPr lang="ru-RU" sz="1100" b="0" i="0" u="none" strike="noStrike" baseline="0">
            <a:solidFill>
              <a:schemeClr val="tx2">
                <a:lumMod val="75000"/>
              </a:schemeClr>
            </a:solidFill>
            <a:latin typeface="Times New Roman"/>
            <a:cs typeface="Times New Roman"/>
          </a:endParaRPr>
        </a:p>
      </xdr:txBody>
    </xdr:sp>
    <xdr:clientData/>
  </xdr:twoCellAnchor>
  <xdr:twoCellAnchor editAs="oneCell">
    <xdr:from>
      <xdr:col>13</xdr:col>
      <xdr:colOff>133351</xdr:colOff>
      <xdr:row>108</xdr:row>
      <xdr:rowOff>95250</xdr:rowOff>
    </xdr:from>
    <xdr:to>
      <xdr:col>14</xdr:col>
      <xdr:colOff>361950</xdr:colOff>
      <xdr:row>112</xdr:row>
      <xdr:rowOff>81894</xdr:rowOff>
    </xdr:to>
    <xdr:pic>
      <xdr:nvPicPr>
        <xdr:cNvPr id="258056" name="Рисунок 6" descr="Гарантия 3 года.jpg">
          <a:extLst>
            <a:ext uri="{FF2B5EF4-FFF2-40B4-BE49-F238E27FC236}">
              <a16:creationId xmlns:a16="http://schemas.microsoft.com/office/drawing/2014/main" id="{00000000-0008-0000-0300-000008F003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10826" y="19278600"/>
          <a:ext cx="809624" cy="63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147</xdr:row>
      <xdr:rowOff>47625</xdr:rowOff>
    </xdr:from>
    <xdr:to>
      <xdr:col>14</xdr:col>
      <xdr:colOff>428625</xdr:colOff>
      <xdr:row>147</xdr:row>
      <xdr:rowOff>333374</xdr:rowOff>
    </xdr:to>
    <xdr:sp macro="" textlink="">
      <xdr:nvSpPr>
        <xdr:cNvPr id="31" name="AutoShape 3732">
          <a:extLst>
            <a:ext uri="{FF2B5EF4-FFF2-40B4-BE49-F238E27FC236}">
              <a16:creationId xmlns:a16="http://schemas.microsoft.com/office/drawing/2014/main" id="{00000000-0008-0000-0300-00001F000000}"/>
            </a:ext>
          </a:extLst>
        </xdr:cNvPr>
        <xdr:cNvSpPr>
          <a:spLocks noChangeArrowheads="1"/>
        </xdr:cNvSpPr>
      </xdr:nvSpPr>
      <xdr:spPr bwMode="auto">
        <a:xfrm>
          <a:off x="9286875" y="21707475"/>
          <a:ext cx="952500" cy="28574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13</xdr:col>
      <xdr:colOff>47624</xdr:colOff>
      <xdr:row>215</xdr:row>
      <xdr:rowOff>0</xdr:rowOff>
    </xdr:from>
    <xdr:to>
      <xdr:col>14</xdr:col>
      <xdr:colOff>419100</xdr:colOff>
      <xdr:row>216</xdr:row>
      <xdr:rowOff>28574</xdr:rowOff>
    </xdr:to>
    <xdr:sp macro="" textlink="">
      <xdr:nvSpPr>
        <xdr:cNvPr id="25" name="AutoShape 3732">
          <a:extLst>
            <a:ext uri="{FF2B5EF4-FFF2-40B4-BE49-F238E27FC236}">
              <a16:creationId xmlns:a16="http://schemas.microsoft.com/office/drawing/2014/main" id="{00000000-0008-0000-0300-000019000000}"/>
            </a:ext>
          </a:extLst>
        </xdr:cNvPr>
        <xdr:cNvSpPr>
          <a:spLocks noChangeArrowheads="1"/>
        </xdr:cNvSpPr>
      </xdr:nvSpPr>
      <xdr:spPr bwMode="auto">
        <a:xfrm>
          <a:off x="10382249" y="28517850"/>
          <a:ext cx="952501" cy="295274"/>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13</xdr:col>
      <xdr:colOff>66674</xdr:colOff>
      <xdr:row>106</xdr:row>
      <xdr:rowOff>38100</xdr:rowOff>
    </xdr:from>
    <xdr:to>
      <xdr:col>14</xdr:col>
      <xdr:colOff>485775</xdr:colOff>
      <xdr:row>107</xdr:row>
      <xdr:rowOff>161924</xdr:rowOff>
    </xdr:to>
    <xdr:sp macro="" textlink="">
      <xdr:nvSpPr>
        <xdr:cNvPr id="28" name="AutoShape 3732">
          <a:extLst>
            <a:ext uri="{FF2B5EF4-FFF2-40B4-BE49-F238E27FC236}">
              <a16:creationId xmlns:a16="http://schemas.microsoft.com/office/drawing/2014/main" id="{00000000-0008-0000-0300-00001C000000}"/>
            </a:ext>
          </a:extLst>
        </xdr:cNvPr>
        <xdr:cNvSpPr>
          <a:spLocks noChangeArrowheads="1"/>
        </xdr:cNvSpPr>
      </xdr:nvSpPr>
      <xdr:spPr bwMode="auto">
        <a:xfrm>
          <a:off x="10344149" y="18897600"/>
          <a:ext cx="1000126" cy="28574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13</xdr:col>
      <xdr:colOff>47625</xdr:colOff>
      <xdr:row>8</xdr:row>
      <xdr:rowOff>85725</xdr:rowOff>
    </xdr:from>
    <xdr:ext cx="857852" cy="657226"/>
    <xdr:pic>
      <xdr:nvPicPr>
        <xdr:cNvPr id="14" name="Рисунок 6" descr="Гарантия 3 года.jpg">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77350" y="3552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95250</xdr:colOff>
      <xdr:row>23</xdr:row>
      <xdr:rowOff>28575</xdr:rowOff>
    </xdr:from>
    <xdr:ext cx="855987" cy="647700"/>
    <xdr:pic>
      <xdr:nvPicPr>
        <xdr:cNvPr id="15" name="Рисунок 6" descr="Гарантия 3 года.jpg">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24975" y="6029325"/>
          <a:ext cx="855987"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866775</xdr:colOff>
      <xdr:row>222</xdr:row>
      <xdr:rowOff>19050</xdr:rowOff>
    </xdr:from>
    <xdr:ext cx="980936" cy="534347"/>
    <xdr:pic>
      <xdr:nvPicPr>
        <xdr:cNvPr id="23" name="Рисунок 6">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67950" y="36033075"/>
          <a:ext cx="980936" cy="53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13</xdr:col>
      <xdr:colOff>85726</xdr:colOff>
      <xdr:row>224</xdr:row>
      <xdr:rowOff>247650</xdr:rowOff>
    </xdr:from>
    <xdr:to>
      <xdr:col>14</xdr:col>
      <xdr:colOff>571501</xdr:colOff>
      <xdr:row>224</xdr:row>
      <xdr:rowOff>590549</xdr:rowOff>
    </xdr:to>
    <xdr:sp macro="" textlink="">
      <xdr:nvSpPr>
        <xdr:cNvPr id="26" name="AutoShape 3732">
          <a:extLst>
            <a:ext uri="{FF2B5EF4-FFF2-40B4-BE49-F238E27FC236}">
              <a16:creationId xmlns:a16="http://schemas.microsoft.com/office/drawing/2014/main" id="{00000000-0008-0000-0300-00001A000000}"/>
            </a:ext>
          </a:extLst>
        </xdr:cNvPr>
        <xdr:cNvSpPr>
          <a:spLocks noChangeArrowheads="1"/>
        </xdr:cNvSpPr>
      </xdr:nvSpPr>
      <xdr:spPr bwMode="auto">
        <a:xfrm>
          <a:off x="10363201" y="36680775"/>
          <a:ext cx="1066800" cy="342899"/>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13</xdr:col>
      <xdr:colOff>47625</xdr:colOff>
      <xdr:row>43</xdr:row>
      <xdr:rowOff>85725</xdr:rowOff>
    </xdr:from>
    <xdr:ext cx="857852" cy="657226"/>
    <xdr:pic>
      <xdr:nvPicPr>
        <xdr:cNvPr id="30" name="Рисунок 6" descr="Гарантия 3 года.jpg">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77438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847726</xdr:colOff>
      <xdr:row>41</xdr:row>
      <xdr:rowOff>266700</xdr:rowOff>
    </xdr:from>
    <xdr:ext cx="909548" cy="432039"/>
    <xdr:pic>
      <xdr:nvPicPr>
        <xdr:cNvPr id="36" name="Рисунок 6">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48901" y="7219950"/>
          <a:ext cx="909548" cy="4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47625</xdr:colOff>
      <xdr:row>56</xdr:row>
      <xdr:rowOff>85725</xdr:rowOff>
    </xdr:from>
    <xdr:ext cx="857852" cy="657226"/>
    <xdr:pic>
      <xdr:nvPicPr>
        <xdr:cNvPr id="38" name="Рисунок 6" descr="Гарантия 3 года.jpg">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847726</xdr:colOff>
      <xdr:row>55</xdr:row>
      <xdr:rowOff>0</xdr:rowOff>
    </xdr:from>
    <xdr:ext cx="909548" cy="432039"/>
    <xdr:pic>
      <xdr:nvPicPr>
        <xdr:cNvPr id="39" name="Рисунок 6">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48901" y="9601200"/>
          <a:ext cx="909548" cy="4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47625</xdr:colOff>
      <xdr:row>56</xdr:row>
      <xdr:rowOff>85725</xdr:rowOff>
    </xdr:from>
    <xdr:ext cx="857852" cy="657226"/>
    <xdr:pic>
      <xdr:nvPicPr>
        <xdr:cNvPr id="41" name="Рисунок 6" descr="Гарантия 3 года.jpg">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25100" y="10106025"/>
          <a:ext cx="857852"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847725</xdr:colOff>
      <xdr:row>273</xdr:row>
      <xdr:rowOff>22604</xdr:rowOff>
    </xdr:from>
    <xdr:ext cx="800100" cy="435840"/>
    <xdr:pic>
      <xdr:nvPicPr>
        <xdr:cNvPr id="27" name="Рисунок 6">
          <a:extLst>
            <a:ext uri="{FF2B5EF4-FFF2-40B4-BE49-F238E27FC236}">
              <a16:creationId xmlns:a16="http://schemas.microsoft.com/office/drawing/2014/main" id="{0999F443-120D-4904-ADD4-C659C67B76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48900" y="50771804"/>
          <a:ext cx="800100" cy="43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847725</xdr:colOff>
      <xdr:row>384</xdr:row>
      <xdr:rowOff>419100</xdr:rowOff>
    </xdr:from>
    <xdr:ext cx="638174" cy="367054"/>
    <xdr:pic>
      <xdr:nvPicPr>
        <xdr:cNvPr id="42" name="Рисунок 6">
          <a:extLst>
            <a:ext uri="{FF2B5EF4-FFF2-40B4-BE49-F238E27FC236}">
              <a16:creationId xmlns:a16="http://schemas.microsoft.com/office/drawing/2014/main" id="{D8055E2E-68C9-4F4D-BB43-69BD3451A04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48900" y="72723375"/>
          <a:ext cx="638174" cy="367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857249</xdr:colOff>
      <xdr:row>104</xdr:row>
      <xdr:rowOff>10598</xdr:rowOff>
    </xdr:from>
    <xdr:ext cx="962026" cy="524046"/>
    <xdr:pic>
      <xdr:nvPicPr>
        <xdr:cNvPr id="43" name="Рисунок 6">
          <a:extLst>
            <a:ext uri="{FF2B5EF4-FFF2-40B4-BE49-F238E27FC236}">
              <a16:creationId xmlns:a16="http://schemas.microsoft.com/office/drawing/2014/main" id="{FD0EA7AE-1B70-4930-9712-CFCA3F5417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8424" y="18384323"/>
          <a:ext cx="962026" cy="524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368</xdr:row>
      <xdr:rowOff>0</xdr:rowOff>
    </xdr:from>
    <xdr:ext cx="771652" cy="420343"/>
    <xdr:pic>
      <xdr:nvPicPr>
        <xdr:cNvPr id="44" name="Рисунок 6">
          <a:extLst>
            <a:ext uri="{FF2B5EF4-FFF2-40B4-BE49-F238E27FC236}">
              <a16:creationId xmlns:a16="http://schemas.microsoft.com/office/drawing/2014/main" id="{E5AA7D63-9F76-40FA-8201-D2A3094F66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77475" y="690943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19050</xdr:colOff>
      <xdr:row>374</xdr:row>
      <xdr:rowOff>28575</xdr:rowOff>
    </xdr:from>
    <xdr:ext cx="771652" cy="420343"/>
    <xdr:pic>
      <xdr:nvPicPr>
        <xdr:cNvPr id="45" name="Рисунок 6">
          <a:extLst>
            <a:ext uri="{FF2B5EF4-FFF2-40B4-BE49-F238E27FC236}">
              <a16:creationId xmlns:a16="http://schemas.microsoft.com/office/drawing/2014/main" id="{A698BF81-EAE9-44D3-987D-692F0924679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96525" y="702087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866775</xdr:colOff>
      <xdr:row>34</xdr:row>
      <xdr:rowOff>19050</xdr:rowOff>
    </xdr:from>
    <xdr:ext cx="909550" cy="432040"/>
    <xdr:pic>
      <xdr:nvPicPr>
        <xdr:cNvPr id="32" name="Рисунок 6">
          <a:extLst>
            <a:ext uri="{FF2B5EF4-FFF2-40B4-BE49-F238E27FC236}">
              <a16:creationId xmlns:a16="http://schemas.microsoft.com/office/drawing/2014/main" id="{E9F4EC08-7404-4F60-8622-FBB489E41C5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67950" y="6810375"/>
          <a:ext cx="909550" cy="432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12</xdr:col>
      <xdr:colOff>66674</xdr:colOff>
      <xdr:row>3</xdr:row>
      <xdr:rowOff>66674</xdr:rowOff>
    </xdr:from>
    <xdr:to>
      <xdr:col>13</xdr:col>
      <xdr:colOff>485775</xdr:colOff>
      <xdr:row>3</xdr:row>
      <xdr:rowOff>390525</xdr:rowOff>
    </xdr:to>
    <xdr:sp macro="" textlink="">
      <xdr:nvSpPr>
        <xdr:cNvPr id="4" name="AutoShape 3732">
          <a:extLst>
            <a:ext uri="{FF2B5EF4-FFF2-40B4-BE49-F238E27FC236}">
              <a16:creationId xmlns:a16="http://schemas.microsoft.com/office/drawing/2014/main" id="{00000000-0008-0000-0400-000004000000}"/>
            </a:ext>
          </a:extLst>
        </xdr:cNvPr>
        <xdr:cNvSpPr>
          <a:spLocks noChangeArrowheads="1"/>
        </xdr:cNvSpPr>
      </xdr:nvSpPr>
      <xdr:spPr bwMode="auto">
        <a:xfrm>
          <a:off x="9058274" y="2114549"/>
          <a:ext cx="1000126" cy="32385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9525</xdr:colOff>
      <xdr:row>3</xdr:row>
      <xdr:rowOff>9525</xdr:rowOff>
    </xdr:to>
    <xdr:pic>
      <xdr:nvPicPr>
        <xdr:cNvPr id="260096" name="Picture 4">
          <a:extLst>
            <a:ext uri="{FF2B5EF4-FFF2-40B4-BE49-F238E27FC236}">
              <a16:creationId xmlns:a16="http://schemas.microsoft.com/office/drawing/2014/main" id="{00000000-0008-0000-0500-000000F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260097" name="Picture 2">
          <a:extLst>
            <a:ext uri="{FF2B5EF4-FFF2-40B4-BE49-F238E27FC236}">
              <a16:creationId xmlns:a16="http://schemas.microsoft.com/office/drawing/2014/main" id="{00000000-0008-0000-0500-000001F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260098" name="Picture 4">
          <a:extLst>
            <a:ext uri="{FF2B5EF4-FFF2-40B4-BE49-F238E27FC236}">
              <a16:creationId xmlns:a16="http://schemas.microsoft.com/office/drawing/2014/main" id="{00000000-0008-0000-0500-000002F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9525</xdr:colOff>
      <xdr:row>3</xdr:row>
      <xdr:rowOff>9525</xdr:rowOff>
    </xdr:to>
    <xdr:pic>
      <xdr:nvPicPr>
        <xdr:cNvPr id="260099" name="Picture 5">
          <a:extLst>
            <a:ext uri="{FF2B5EF4-FFF2-40B4-BE49-F238E27FC236}">
              <a16:creationId xmlns:a16="http://schemas.microsoft.com/office/drawing/2014/main" id="{00000000-0008-0000-0500-000003F8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81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57151</xdr:colOff>
      <xdr:row>39</xdr:row>
      <xdr:rowOff>0</xdr:rowOff>
    </xdr:from>
    <xdr:to>
      <xdr:col>14</xdr:col>
      <xdr:colOff>276226</xdr:colOff>
      <xdr:row>40</xdr:row>
      <xdr:rowOff>9525</xdr:rowOff>
    </xdr:to>
    <xdr:sp macro="" textlink="">
      <xdr:nvSpPr>
        <xdr:cNvPr id="19" name="AutoShape 3732">
          <a:extLst>
            <a:ext uri="{FF2B5EF4-FFF2-40B4-BE49-F238E27FC236}">
              <a16:creationId xmlns:a16="http://schemas.microsoft.com/office/drawing/2014/main" id="{00000000-0008-0000-0500-000013000000}"/>
            </a:ext>
          </a:extLst>
        </xdr:cNvPr>
        <xdr:cNvSpPr>
          <a:spLocks noChangeArrowheads="1"/>
        </xdr:cNvSpPr>
      </xdr:nvSpPr>
      <xdr:spPr bwMode="auto">
        <a:xfrm>
          <a:off x="8953501" y="12220575"/>
          <a:ext cx="933450" cy="2571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xdr:from>
      <xdr:col>13</xdr:col>
      <xdr:colOff>57150</xdr:colOff>
      <xdr:row>31</xdr:row>
      <xdr:rowOff>0</xdr:rowOff>
    </xdr:from>
    <xdr:to>
      <xdr:col>14</xdr:col>
      <xdr:colOff>285750</xdr:colOff>
      <xdr:row>32</xdr:row>
      <xdr:rowOff>95250</xdr:rowOff>
    </xdr:to>
    <xdr:sp macro="" textlink="">
      <xdr:nvSpPr>
        <xdr:cNvPr id="15" name="AutoShape 3732">
          <a:extLst>
            <a:ext uri="{FF2B5EF4-FFF2-40B4-BE49-F238E27FC236}">
              <a16:creationId xmlns:a16="http://schemas.microsoft.com/office/drawing/2014/main" id="{00000000-0008-0000-0500-00000F000000}"/>
            </a:ext>
          </a:extLst>
        </xdr:cNvPr>
        <xdr:cNvSpPr>
          <a:spLocks noChangeArrowheads="1"/>
        </xdr:cNvSpPr>
      </xdr:nvSpPr>
      <xdr:spPr bwMode="auto">
        <a:xfrm>
          <a:off x="8953500" y="5762625"/>
          <a:ext cx="942975" cy="2571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под заказ</a:t>
          </a:r>
        </a:p>
        <a:p>
          <a:pPr algn="l" rtl="0">
            <a:defRPr sz="1000"/>
          </a:pPr>
          <a:endParaRPr lang="ru-RU" sz="1100" b="0" i="0"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828675</xdr:colOff>
      <xdr:row>23</xdr:row>
      <xdr:rowOff>161925</xdr:rowOff>
    </xdr:from>
    <xdr:ext cx="771652" cy="420343"/>
    <xdr:pic>
      <xdr:nvPicPr>
        <xdr:cNvPr id="23" name="Рисунок 6">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54387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13</xdr:col>
      <xdr:colOff>66674</xdr:colOff>
      <xdr:row>14</xdr:row>
      <xdr:rowOff>0</xdr:rowOff>
    </xdr:from>
    <xdr:to>
      <xdr:col>14</xdr:col>
      <xdr:colOff>323850</xdr:colOff>
      <xdr:row>14</xdr:row>
      <xdr:rowOff>257175</xdr:rowOff>
    </xdr:to>
    <xdr:sp macro="" textlink="">
      <xdr:nvSpPr>
        <xdr:cNvPr id="16" name="AutoShape 3732">
          <a:extLst>
            <a:ext uri="{FF2B5EF4-FFF2-40B4-BE49-F238E27FC236}">
              <a16:creationId xmlns:a16="http://schemas.microsoft.com/office/drawing/2014/main" id="{00000000-0008-0000-0500-000010000000}"/>
            </a:ext>
          </a:extLst>
        </xdr:cNvPr>
        <xdr:cNvSpPr>
          <a:spLocks noChangeArrowheads="1"/>
        </xdr:cNvSpPr>
      </xdr:nvSpPr>
      <xdr:spPr bwMode="auto">
        <a:xfrm>
          <a:off x="9077324" y="9782175"/>
          <a:ext cx="971551" cy="2571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828675</xdr:colOff>
      <xdr:row>26</xdr:row>
      <xdr:rowOff>133350</xdr:rowOff>
    </xdr:from>
    <xdr:ext cx="771652" cy="420343"/>
    <xdr:pic>
      <xdr:nvPicPr>
        <xdr:cNvPr id="13" name="Рисунок 6">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62865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0</xdr:row>
      <xdr:rowOff>9525</xdr:rowOff>
    </xdr:to>
    <xdr:pic>
      <xdr:nvPicPr>
        <xdr:cNvPr id="261120" name="Picture 4">
          <a:extLst>
            <a:ext uri="{FF2B5EF4-FFF2-40B4-BE49-F238E27FC236}">
              <a16:creationId xmlns:a16="http://schemas.microsoft.com/office/drawing/2014/main" id="{00000000-0008-0000-0700-000000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1121" name="Picture 2">
          <a:extLst>
            <a:ext uri="{FF2B5EF4-FFF2-40B4-BE49-F238E27FC236}">
              <a16:creationId xmlns:a16="http://schemas.microsoft.com/office/drawing/2014/main" id="{00000000-0008-0000-0700-000001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1122" name="Picture 4">
          <a:extLst>
            <a:ext uri="{FF2B5EF4-FFF2-40B4-BE49-F238E27FC236}">
              <a16:creationId xmlns:a16="http://schemas.microsoft.com/office/drawing/2014/main" id="{00000000-0008-0000-0700-000002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1123" name="Picture 5">
          <a:extLst>
            <a:ext uri="{FF2B5EF4-FFF2-40B4-BE49-F238E27FC236}">
              <a16:creationId xmlns:a16="http://schemas.microsoft.com/office/drawing/2014/main" id="{00000000-0008-0000-0700-000003FC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80</xdr:row>
      <xdr:rowOff>28575</xdr:rowOff>
    </xdr:from>
    <xdr:to>
      <xdr:col>14</xdr:col>
      <xdr:colOff>495300</xdr:colOff>
      <xdr:row>85</xdr:row>
      <xdr:rowOff>57150</xdr:rowOff>
    </xdr:to>
    <xdr:pic>
      <xdr:nvPicPr>
        <xdr:cNvPr id="261124" name="Рисунок 15" descr="eurovent.jpg">
          <a:extLst>
            <a:ext uri="{FF2B5EF4-FFF2-40B4-BE49-F238E27FC236}">
              <a16:creationId xmlns:a16="http://schemas.microsoft.com/office/drawing/2014/main" id="{00000000-0008-0000-0700-000004FC03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15475" y="21869400"/>
          <a:ext cx="10763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91</xdr:row>
      <xdr:rowOff>38100</xdr:rowOff>
    </xdr:from>
    <xdr:to>
      <xdr:col>14</xdr:col>
      <xdr:colOff>533400</xdr:colOff>
      <xdr:row>96</xdr:row>
      <xdr:rowOff>95250</xdr:rowOff>
    </xdr:to>
    <xdr:pic>
      <xdr:nvPicPr>
        <xdr:cNvPr id="261125" name="Рисунок 16" descr="eurovent.jpg">
          <a:extLst>
            <a:ext uri="{FF2B5EF4-FFF2-40B4-BE49-F238E27FC236}">
              <a16:creationId xmlns:a16="http://schemas.microsoft.com/office/drawing/2014/main" id="{00000000-0008-0000-0700-000005FC03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96425" y="24231600"/>
          <a:ext cx="11334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104775</xdr:colOff>
      <xdr:row>102</xdr:row>
      <xdr:rowOff>28575</xdr:rowOff>
    </xdr:from>
    <xdr:to>
      <xdr:col>14</xdr:col>
      <xdr:colOff>476250</xdr:colOff>
      <xdr:row>107</xdr:row>
      <xdr:rowOff>38100</xdr:rowOff>
    </xdr:to>
    <xdr:pic>
      <xdr:nvPicPr>
        <xdr:cNvPr id="261126" name="Рисунок 17" descr="eurovent.jpg">
          <a:extLst>
            <a:ext uri="{FF2B5EF4-FFF2-40B4-BE49-F238E27FC236}">
              <a16:creationId xmlns:a16="http://schemas.microsoft.com/office/drawing/2014/main" id="{00000000-0008-0000-0700-000006FC03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0" y="2651760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42</xdr:row>
      <xdr:rowOff>0</xdr:rowOff>
    </xdr:from>
    <xdr:to>
      <xdr:col>14</xdr:col>
      <xdr:colOff>428625</xdr:colOff>
      <xdr:row>46</xdr:row>
      <xdr:rowOff>104775</xdr:rowOff>
    </xdr:to>
    <xdr:pic>
      <xdr:nvPicPr>
        <xdr:cNvPr id="261127" name="Рисунок 17" descr="eurovent.jpg">
          <a:extLst>
            <a:ext uri="{FF2B5EF4-FFF2-40B4-BE49-F238E27FC236}">
              <a16:creationId xmlns:a16="http://schemas.microsoft.com/office/drawing/2014/main" id="{00000000-0008-0000-0700-000007FC03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05950" y="10420350"/>
          <a:ext cx="10191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57</xdr:row>
      <xdr:rowOff>19051</xdr:rowOff>
    </xdr:from>
    <xdr:to>
      <xdr:col>14</xdr:col>
      <xdr:colOff>457200</xdr:colOff>
      <xdr:row>62</xdr:row>
      <xdr:rowOff>60025</xdr:rowOff>
    </xdr:to>
    <xdr:pic>
      <xdr:nvPicPr>
        <xdr:cNvPr id="261128" name="Рисунок 17" descr="eurovent.jpg">
          <a:extLst>
            <a:ext uri="{FF2B5EF4-FFF2-40B4-BE49-F238E27FC236}">
              <a16:creationId xmlns:a16="http://schemas.microsoft.com/office/drawing/2014/main" id="{00000000-0008-0000-0700-000008FC03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10600" y="14439901"/>
          <a:ext cx="1057275" cy="993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66675</xdr:colOff>
      <xdr:row>52</xdr:row>
      <xdr:rowOff>0</xdr:rowOff>
    </xdr:from>
    <xdr:to>
      <xdr:col>14</xdr:col>
      <xdr:colOff>419100</xdr:colOff>
      <xdr:row>56</xdr:row>
      <xdr:rowOff>28575</xdr:rowOff>
    </xdr:to>
    <xdr:pic>
      <xdr:nvPicPr>
        <xdr:cNvPr id="261129" name="Рисунок 17" descr="eurovent.jpg">
          <a:extLst>
            <a:ext uri="{FF2B5EF4-FFF2-40B4-BE49-F238E27FC236}">
              <a16:creationId xmlns:a16="http://schemas.microsoft.com/office/drawing/2014/main" id="{00000000-0008-0000-0700-000009FC03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01075" y="13230225"/>
          <a:ext cx="10287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68</xdr:row>
      <xdr:rowOff>0</xdr:rowOff>
    </xdr:from>
    <xdr:to>
      <xdr:col>14</xdr:col>
      <xdr:colOff>466725</xdr:colOff>
      <xdr:row>73</xdr:row>
      <xdr:rowOff>38100</xdr:rowOff>
    </xdr:to>
    <xdr:pic>
      <xdr:nvPicPr>
        <xdr:cNvPr id="261133" name="Рисунок 17" descr="eurovent.jpg">
          <a:extLst>
            <a:ext uri="{FF2B5EF4-FFF2-40B4-BE49-F238E27FC236}">
              <a16:creationId xmlns:a16="http://schemas.microsoft.com/office/drawing/2014/main" id="{00000000-0008-0000-0700-00000DFC03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505950" y="19145250"/>
          <a:ext cx="10572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76201</xdr:colOff>
      <xdr:row>192</xdr:row>
      <xdr:rowOff>28574</xdr:rowOff>
    </xdr:from>
    <xdr:to>
      <xdr:col>14</xdr:col>
      <xdr:colOff>485776</xdr:colOff>
      <xdr:row>196</xdr:row>
      <xdr:rowOff>95249</xdr:rowOff>
    </xdr:to>
    <xdr:pic>
      <xdr:nvPicPr>
        <xdr:cNvPr id="261135" name="Рисунок 17" descr="eurovent.jpg">
          <a:extLst>
            <a:ext uri="{FF2B5EF4-FFF2-40B4-BE49-F238E27FC236}">
              <a16:creationId xmlns:a16="http://schemas.microsoft.com/office/drawing/2014/main" id="{00000000-0008-0000-0700-00000FFC03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420226" y="52920899"/>
          <a:ext cx="10858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203</xdr:row>
      <xdr:rowOff>47625</xdr:rowOff>
    </xdr:from>
    <xdr:to>
      <xdr:col>14</xdr:col>
      <xdr:colOff>466725</xdr:colOff>
      <xdr:row>207</xdr:row>
      <xdr:rowOff>171450</xdr:rowOff>
    </xdr:to>
    <xdr:pic>
      <xdr:nvPicPr>
        <xdr:cNvPr id="261136" name="Рисунок 17" descr="eurovent.jpg">
          <a:extLst>
            <a:ext uri="{FF2B5EF4-FFF2-40B4-BE49-F238E27FC236}">
              <a16:creationId xmlns:a16="http://schemas.microsoft.com/office/drawing/2014/main" id="{00000000-0008-0000-0700-000010FC03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91650" y="55283100"/>
          <a:ext cx="10953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95250</xdr:colOff>
      <xdr:row>34</xdr:row>
      <xdr:rowOff>19050</xdr:rowOff>
    </xdr:from>
    <xdr:to>
      <xdr:col>14</xdr:col>
      <xdr:colOff>438150</xdr:colOff>
      <xdr:row>35</xdr:row>
      <xdr:rowOff>9525</xdr:rowOff>
    </xdr:to>
    <xdr:sp macro="" textlink="">
      <xdr:nvSpPr>
        <xdr:cNvPr id="23" name="AutoShape 3732">
          <a:extLst>
            <a:ext uri="{FF2B5EF4-FFF2-40B4-BE49-F238E27FC236}">
              <a16:creationId xmlns:a16="http://schemas.microsoft.com/office/drawing/2014/main" id="{00000000-0008-0000-0700-000017000000}"/>
            </a:ext>
          </a:extLst>
        </xdr:cNvPr>
        <xdr:cNvSpPr>
          <a:spLocks noChangeArrowheads="1"/>
        </xdr:cNvSpPr>
      </xdr:nvSpPr>
      <xdr:spPr bwMode="auto">
        <a:xfrm>
          <a:off x="8629650" y="7334250"/>
          <a:ext cx="1019175" cy="2952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под заказ</a:t>
          </a:r>
        </a:p>
        <a:p>
          <a:pPr algn="l" rtl="0">
            <a:defRPr sz="1000"/>
          </a:pPr>
          <a:endParaRPr lang="ru-RU" sz="1100" b="1" i="0" u="none" strike="noStrike" baseline="0">
            <a:solidFill>
              <a:srgbClr val="0066CC"/>
            </a:solidFill>
            <a:latin typeface="Calibri"/>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819150</xdr:colOff>
      <xdr:row>38</xdr:row>
      <xdr:rowOff>66675</xdr:rowOff>
    </xdr:from>
    <xdr:ext cx="719195" cy="391768"/>
    <xdr:pic>
      <xdr:nvPicPr>
        <xdr:cNvPr id="16" name="Рисунок 6">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15350" y="825817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85725</xdr:colOff>
      <xdr:row>122</xdr:row>
      <xdr:rowOff>104775</xdr:rowOff>
    </xdr:from>
    <xdr:ext cx="1047750" cy="962025"/>
    <xdr:pic>
      <xdr:nvPicPr>
        <xdr:cNvPr id="17" name="Рисунок 16" descr="eurovent.jpg">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271462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85725</xdr:colOff>
      <xdr:row>136</xdr:row>
      <xdr:rowOff>85725</xdr:rowOff>
    </xdr:from>
    <xdr:ext cx="1047750" cy="962025"/>
    <xdr:pic>
      <xdr:nvPicPr>
        <xdr:cNvPr id="18" name="Рисунок 17" descr="eurovent.jpg">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0125" y="29746575"/>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121</xdr:row>
      <xdr:rowOff>0</xdr:rowOff>
    </xdr:from>
    <xdr:ext cx="719195" cy="391768"/>
    <xdr:pic>
      <xdr:nvPicPr>
        <xdr:cNvPr id="19" name="Рисунок 6">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0" y="26708100"/>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135</xdr:row>
      <xdr:rowOff>0</xdr:rowOff>
    </xdr:from>
    <xdr:ext cx="719195" cy="391768"/>
    <xdr:pic>
      <xdr:nvPicPr>
        <xdr:cNvPr id="20" name="Рисунок 6">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0" y="2932747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157</xdr:row>
      <xdr:rowOff>238125</xdr:rowOff>
    </xdr:from>
    <xdr:ext cx="719195" cy="391768"/>
    <xdr:pic>
      <xdr:nvPicPr>
        <xdr:cNvPr id="21" name="Рисунок 6">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534400" y="34832925"/>
          <a:ext cx="719195" cy="391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9525</xdr:colOff>
      <xdr:row>0</xdr:row>
      <xdr:rowOff>9525</xdr:rowOff>
    </xdr:to>
    <xdr:pic>
      <xdr:nvPicPr>
        <xdr:cNvPr id="263168" name="Picture 4">
          <a:extLst>
            <a:ext uri="{FF2B5EF4-FFF2-40B4-BE49-F238E27FC236}">
              <a16:creationId xmlns:a16="http://schemas.microsoft.com/office/drawing/2014/main" id="{00000000-0008-0000-0900-000000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69" name="Picture 2">
          <a:extLst>
            <a:ext uri="{FF2B5EF4-FFF2-40B4-BE49-F238E27FC236}">
              <a16:creationId xmlns:a16="http://schemas.microsoft.com/office/drawing/2014/main" id="{00000000-0008-0000-0900-000001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0" name="Picture 4">
          <a:extLst>
            <a:ext uri="{FF2B5EF4-FFF2-40B4-BE49-F238E27FC236}">
              <a16:creationId xmlns:a16="http://schemas.microsoft.com/office/drawing/2014/main" id="{00000000-0008-0000-0900-000002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9525</xdr:colOff>
      <xdr:row>0</xdr:row>
      <xdr:rowOff>9525</xdr:rowOff>
    </xdr:to>
    <xdr:pic>
      <xdr:nvPicPr>
        <xdr:cNvPr id="263171" name="Picture 5">
          <a:extLst>
            <a:ext uri="{FF2B5EF4-FFF2-40B4-BE49-F238E27FC236}">
              <a16:creationId xmlns:a16="http://schemas.microsoft.com/office/drawing/2014/main" id="{00000000-0008-0000-0900-0000030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9525</xdr:colOff>
      <xdr:row>6</xdr:row>
      <xdr:rowOff>28575</xdr:rowOff>
    </xdr:from>
    <xdr:ext cx="771652" cy="420343"/>
    <xdr:pic>
      <xdr:nvPicPr>
        <xdr:cNvPr id="6" name="Рисунок 6">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34800" y="1476375"/>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838200</xdr:colOff>
      <xdr:row>61</xdr:row>
      <xdr:rowOff>95250</xdr:rowOff>
    </xdr:from>
    <xdr:ext cx="684224" cy="372718"/>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6225" y="12087225"/>
          <a:ext cx="684224" cy="3727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12</xdr:col>
      <xdr:colOff>123826</xdr:colOff>
      <xdr:row>5</xdr:row>
      <xdr:rowOff>114301</xdr:rowOff>
    </xdr:from>
    <xdr:to>
      <xdr:col>13</xdr:col>
      <xdr:colOff>495301</xdr:colOff>
      <xdr:row>8</xdr:row>
      <xdr:rowOff>68250</xdr:rowOff>
    </xdr:to>
    <xdr:pic>
      <xdr:nvPicPr>
        <xdr:cNvPr id="264192" name="Рисунок 2" descr="Гарантия 3 года.jpg">
          <a:extLst>
            <a:ext uri="{FF2B5EF4-FFF2-40B4-BE49-F238E27FC236}">
              <a16:creationId xmlns:a16="http://schemas.microsoft.com/office/drawing/2014/main" id="{00000000-0008-0000-0A00-0000000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1026" y="2447926"/>
          <a:ext cx="952500" cy="76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114301</xdr:colOff>
      <xdr:row>2</xdr:row>
      <xdr:rowOff>19050</xdr:rowOff>
    </xdr:from>
    <xdr:to>
      <xdr:col>14</xdr:col>
      <xdr:colOff>161925</xdr:colOff>
      <xdr:row>4</xdr:row>
      <xdr:rowOff>285750</xdr:rowOff>
    </xdr:to>
    <xdr:sp macro="" textlink="">
      <xdr:nvSpPr>
        <xdr:cNvPr id="5" name="AutoShape 3732">
          <a:extLst>
            <a:ext uri="{FF2B5EF4-FFF2-40B4-BE49-F238E27FC236}">
              <a16:creationId xmlns:a16="http://schemas.microsoft.com/office/drawing/2014/main" id="{00000000-0008-0000-0A00-000005000000}"/>
            </a:ext>
          </a:extLst>
        </xdr:cNvPr>
        <xdr:cNvSpPr>
          <a:spLocks noChangeArrowheads="1"/>
        </xdr:cNvSpPr>
      </xdr:nvSpPr>
      <xdr:spPr bwMode="auto">
        <a:xfrm>
          <a:off x="8191501" y="419100"/>
          <a:ext cx="1209674" cy="714375"/>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lumMod val="75000"/>
                </a:schemeClr>
              </a:solidFill>
              <a:latin typeface="Calibri"/>
            </a:rPr>
            <a:t>! </a:t>
          </a:r>
          <a:r>
            <a:rPr lang="en-US" sz="1100" b="1" i="0" u="none" strike="noStrike" baseline="0">
              <a:solidFill>
                <a:schemeClr val="tx2">
                  <a:lumMod val="75000"/>
                </a:schemeClr>
              </a:solidFill>
              <a:latin typeface="Calibri"/>
            </a:rPr>
            <a:t> </a:t>
          </a:r>
          <a:r>
            <a:rPr lang="ru-RU" sz="1100" b="1" i="0" u="none" strike="noStrike" baseline="0">
              <a:solidFill>
                <a:schemeClr val="tx2">
                  <a:lumMod val="75000"/>
                </a:schemeClr>
              </a:solidFill>
              <a:latin typeface="Calibri"/>
            </a:rPr>
            <a:t>Размещаются в производство под заказ</a:t>
          </a: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12</xdr:col>
      <xdr:colOff>123826</xdr:colOff>
      <xdr:row>13</xdr:row>
      <xdr:rowOff>219076</xdr:rowOff>
    </xdr:from>
    <xdr:ext cx="946510" cy="774080"/>
    <xdr:pic>
      <xdr:nvPicPr>
        <xdr:cNvPr id="4" name="Рисунок 2" descr="Гарантия 3 года.jp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1" y="3648076"/>
          <a:ext cx="946510" cy="774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857250</xdr:colOff>
      <xdr:row>11</xdr:row>
      <xdr:rowOff>173300</xdr:rowOff>
    </xdr:from>
    <xdr:ext cx="838200" cy="456594"/>
    <xdr:pic>
      <xdr:nvPicPr>
        <xdr:cNvPr id="6" name="Рисунок 6">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43900" y="2964125"/>
          <a:ext cx="838200" cy="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838200</xdr:colOff>
      <xdr:row>21</xdr:row>
      <xdr:rowOff>180975</xdr:rowOff>
    </xdr:from>
    <xdr:ext cx="838200" cy="456594"/>
    <xdr:pic>
      <xdr:nvPicPr>
        <xdr:cNvPr id="7" name="Рисунок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4850" y="5667375"/>
          <a:ext cx="838200" cy="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0</xdr:rowOff>
    </xdr:from>
    <xdr:to>
      <xdr:col>11</xdr:col>
      <xdr:colOff>0</xdr:colOff>
      <xdr:row>0</xdr:row>
      <xdr:rowOff>0</xdr:rowOff>
    </xdr:to>
    <xdr:pic>
      <xdr:nvPicPr>
        <xdr:cNvPr id="265216" name="Picture 1" descr="verx">
          <a:extLst>
            <a:ext uri="{FF2B5EF4-FFF2-40B4-BE49-F238E27FC236}">
              <a16:creationId xmlns:a16="http://schemas.microsoft.com/office/drawing/2014/main" id="{00000000-0008-0000-0B00-0000000C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869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76200</xdr:colOff>
      <xdr:row>96</xdr:row>
      <xdr:rowOff>57151</xdr:rowOff>
    </xdr:from>
    <xdr:to>
      <xdr:col>15</xdr:col>
      <xdr:colOff>990598</xdr:colOff>
      <xdr:row>99</xdr:row>
      <xdr:rowOff>28575</xdr:rowOff>
    </xdr:to>
    <xdr:pic>
      <xdr:nvPicPr>
        <xdr:cNvPr id="265220" name="Рисунок 16" descr="Гарантия на компрессор.jpg">
          <a:extLst>
            <a:ext uri="{FF2B5EF4-FFF2-40B4-BE49-F238E27FC236}">
              <a16:creationId xmlns:a16="http://schemas.microsoft.com/office/drawing/2014/main" id="{00000000-0008-0000-0B00-0000040C0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9575" y="28155901"/>
          <a:ext cx="914398" cy="742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47626</xdr:colOff>
      <xdr:row>101</xdr:row>
      <xdr:rowOff>266699</xdr:rowOff>
    </xdr:from>
    <xdr:to>
      <xdr:col>15</xdr:col>
      <xdr:colOff>790575</xdr:colOff>
      <xdr:row>102</xdr:row>
      <xdr:rowOff>0</xdr:rowOff>
    </xdr:to>
    <xdr:sp macro="" textlink="">
      <xdr:nvSpPr>
        <xdr:cNvPr id="20" name="AutoShape 3732">
          <a:extLst>
            <a:ext uri="{FF2B5EF4-FFF2-40B4-BE49-F238E27FC236}">
              <a16:creationId xmlns:a16="http://schemas.microsoft.com/office/drawing/2014/main" id="{00000000-0008-0000-0B00-000014000000}"/>
            </a:ext>
          </a:extLst>
        </xdr:cNvPr>
        <xdr:cNvSpPr>
          <a:spLocks noChangeArrowheads="1"/>
        </xdr:cNvSpPr>
      </xdr:nvSpPr>
      <xdr:spPr bwMode="auto">
        <a:xfrm>
          <a:off x="10648951" y="24584024"/>
          <a:ext cx="1352549" cy="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solidFill>
              <a:latin typeface="Calibri"/>
            </a:rPr>
            <a:t>! </a:t>
          </a:r>
          <a:r>
            <a:rPr lang="en-US" sz="1100" b="1" i="0" u="none" strike="noStrike" baseline="0">
              <a:solidFill>
                <a:schemeClr val="tx2"/>
              </a:solidFill>
              <a:latin typeface="Calibri"/>
            </a:rPr>
            <a:t> </a:t>
          </a:r>
          <a:r>
            <a:rPr lang="ru-RU" sz="1100" b="1" i="0" u="none" strike="noStrike" baseline="0">
              <a:solidFill>
                <a:schemeClr val="tx2"/>
              </a:solidFill>
              <a:latin typeface="Calibri"/>
            </a:rPr>
            <a:t>выгодная цена, наличие уточнять у</a:t>
          </a:r>
          <a:r>
            <a:rPr lang="en-US" sz="1100" b="1" i="0" u="none" strike="noStrike" baseline="0">
              <a:solidFill>
                <a:schemeClr val="tx2"/>
              </a:solidFill>
              <a:latin typeface="Calibri"/>
            </a:rPr>
            <a:t> </a:t>
          </a:r>
          <a:r>
            <a:rPr lang="ru-RU" sz="1100" b="1" i="0" u="none" strike="noStrike" baseline="0">
              <a:solidFill>
                <a:schemeClr val="tx2"/>
              </a:solidFill>
              <a:latin typeface="Calibri"/>
            </a:rPr>
            <a:t>менеджеров</a:t>
          </a:r>
          <a:endParaRPr lang="ru-RU" sz="1100" b="0" i="0" u="none" strike="noStrike" baseline="0">
            <a:solidFill>
              <a:schemeClr val="tx2"/>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15</xdr:col>
      <xdr:colOff>57152</xdr:colOff>
      <xdr:row>9</xdr:row>
      <xdr:rowOff>9525</xdr:rowOff>
    </xdr:from>
    <xdr:ext cx="904008" cy="685800"/>
    <xdr:pic>
      <xdr:nvPicPr>
        <xdr:cNvPr id="18" name="Рисунок 14" descr="Гарантия 3 года.jpg">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34802" y="399097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15</xdr:col>
      <xdr:colOff>57150</xdr:colOff>
      <xdr:row>90</xdr:row>
      <xdr:rowOff>9525</xdr:rowOff>
    </xdr:from>
    <xdr:to>
      <xdr:col>15</xdr:col>
      <xdr:colOff>400050</xdr:colOff>
      <xdr:row>91</xdr:row>
      <xdr:rowOff>67678</xdr:rowOff>
    </xdr:to>
    <xdr:pic>
      <xdr:nvPicPr>
        <xdr:cNvPr id="26" name="Рисунок 25">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20525" y="26593800"/>
          <a:ext cx="342900" cy="324853"/>
        </a:xfrm>
        <a:prstGeom prst="rect">
          <a:avLst/>
        </a:prstGeom>
      </xdr:spPr>
    </xdr:pic>
    <xdr:clientData/>
  </xdr:twoCellAnchor>
  <xdr:oneCellAnchor>
    <xdr:from>
      <xdr:col>15</xdr:col>
      <xdr:colOff>85726</xdr:colOff>
      <xdr:row>35</xdr:row>
      <xdr:rowOff>171450</xdr:rowOff>
    </xdr:from>
    <xdr:ext cx="821531" cy="657225"/>
    <xdr:pic>
      <xdr:nvPicPr>
        <xdr:cNvPr id="27" name="Рисунок 14" descr="Гарантия 3 года.jpg">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391901" y="1119187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15</xdr:col>
      <xdr:colOff>1000125</xdr:colOff>
      <xdr:row>34</xdr:row>
      <xdr:rowOff>657225</xdr:rowOff>
    </xdr:from>
    <xdr:to>
      <xdr:col>16</xdr:col>
      <xdr:colOff>609600</xdr:colOff>
      <xdr:row>40</xdr:row>
      <xdr:rowOff>215924</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306300" y="10963275"/>
          <a:ext cx="1695450" cy="1416074"/>
        </a:xfrm>
        <a:prstGeom prst="rect">
          <a:avLst/>
        </a:prstGeom>
      </xdr:spPr>
    </xdr:pic>
    <xdr:clientData/>
  </xdr:twoCellAnchor>
  <xdr:twoCellAnchor editAs="oneCell">
    <xdr:from>
      <xdr:col>15</xdr:col>
      <xdr:colOff>95250</xdr:colOff>
      <xdr:row>71</xdr:row>
      <xdr:rowOff>19050</xdr:rowOff>
    </xdr:from>
    <xdr:to>
      <xdr:col>16</xdr:col>
      <xdr:colOff>228600</xdr:colOff>
      <xdr:row>71</xdr:row>
      <xdr:rowOff>762000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382250" y="13916025"/>
          <a:ext cx="2219325" cy="742950"/>
        </a:xfrm>
        <a:prstGeom prst="rect">
          <a:avLst/>
        </a:prstGeom>
      </xdr:spPr>
    </xdr:pic>
    <xdr:clientData/>
  </xdr:twoCellAnchor>
  <xdr:twoCellAnchor editAs="oneCell">
    <xdr:from>
      <xdr:col>15</xdr:col>
      <xdr:colOff>78967</xdr:colOff>
      <xdr:row>85</xdr:row>
      <xdr:rowOff>266699</xdr:rowOff>
    </xdr:from>
    <xdr:to>
      <xdr:col>16</xdr:col>
      <xdr:colOff>235890</xdr:colOff>
      <xdr:row>85</xdr:row>
      <xdr:rowOff>1266824</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56617" y="15459074"/>
          <a:ext cx="2242898" cy="1000125"/>
        </a:xfrm>
        <a:prstGeom prst="rect">
          <a:avLst/>
        </a:prstGeom>
      </xdr:spPr>
    </xdr:pic>
    <xdr:clientData/>
  </xdr:twoCellAnchor>
  <xdr:twoCellAnchor editAs="oneCell">
    <xdr:from>
      <xdr:col>15</xdr:col>
      <xdr:colOff>95250</xdr:colOff>
      <xdr:row>86</xdr:row>
      <xdr:rowOff>123825</xdr:rowOff>
    </xdr:from>
    <xdr:to>
      <xdr:col>15</xdr:col>
      <xdr:colOff>924250</xdr:colOff>
      <xdr:row>89</xdr:row>
      <xdr:rowOff>95250</xdr:rowOff>
    </xdr:to>
    <xdr:pic>
      <xdr:nvPicPr>
        <xdr:cNvPr id="31" name="Рисунок 11" descr="Гарантия 5 лет.jpg">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39425" y="18459450"/>
          <a:ext cx="8290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95250</xdr:colOff>
      <xdr:row>121</xdr:row>
      <xdr:rowOff>85725</xdr:rowOff>
    </xdr:from>
    <xdr:ext cx="821531" cy="657225"/>
    <xdr:pic>
      <xdr:nvPicPr>
        <xdr:cNvPr id="34" name="Рисунок 14" descr="Гарантия 3 года.jpg">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401425" y="2856547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85725</xdr:colOff>
      <xdr:row>130</xdr:row>
      <xdr:rowOff>333375</xdr:rowOff>
    </xdr:from>
    <xdr:ext cx="821531" cy="657225"/>
    <xdr:pic>
      <xdr:nvPicPr>
        <xdr:cNvPr id="35" name="Рисунок 14" descr="Гарантия 3 года.jpg">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63375" y="2993707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15</xdr:col>
      <xdr:colOff>104775</xdr:colOff>
      <xdr:row>72</xdr:row>
      <xdr:rowOff>28575</xdr:rowOff>
    </xdr:from>
    <xdr:to>
      <xdr:col>15</xdr:col>
      <xdr:colOff>981075</xdr:colOff>
      <xdr:row>75</xdr:row>
      <xdr:rowOff>57150</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782425" y="13392150"/>
          <a:ext cx="876300" cy="714375"/>
        </a:xfrm>
        <a:prstGeom prst="rect">
          <a:avLst/>
        </a:prstGeom>
      </xdr:spPr>
    </xdr:pic>
    <xdr:clientData/>
  </xdr:twoCellAnchor>
  <xdr:oneCellAnchor>
    <xdr:from>
      <xdr:col>15</xdr:col>
      <xdr:colOff>57151</xdr:colOff>
      <xdr:row>20</xdr:row>
      <xdr:rowOff>66675</xdr:rowOff>
    </xdr:from>
    <xdr:ext cx="847724" cy="678179"/>
    <xdr:pic>
      <xdr:nvPicPr>
        <xdr:cNvPr id="36" name="Рисунок 14" descr="Гарантия 3 года.jpg">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20526" y="5991225"/>
          <a:ext cx="847724" cy="678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66675</xdr:colOff>
      <xdr:row>104</xdr:row>
      <xdr:rowOff>28575</xdr:rowOff>
    </xdr:from>
    <xdr:ext cx="821531" cy="657225"/>
    <xdr:pic>
      <xdr:nvPicPr>
        <xdr:cNvPr id="33" name="Рисунок 14" descr="Гарантия 3 года.jpg">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744325" y="24479250"/>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609600</xdr:colOff>
      <xdr:row>80</xdr:row>
      <xdr:rowOff>0</xdr:rowOff>
    </xdr:from>
    <xdr:ext cx="2289954" cy="742950"/>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72975" y="17268825"/>
          <a:ext cx="2289954" cy="742950"/>
        </a:xfrm>
        <a:prstGeom prst="rect">
          <a:avLst/>
        </a:prstGeom>
      </xdr:spPr>
    </xdr:pic>
    <xdr:clientData/>
  </xdr:oneCellAnchor>
  <xdr:oneCellAnchor>
    <xdr:from>
      <xdr:col>15</xdr:col>
      <xdr:colOff>104775</xdr:colOff>
      <xdr:row>81</xdr:row>
      <xdr:rowOff>28575</xdr:rowOff>
    </xdr:from>
    <xdr:ext cx="876300" cy="701436"/>
    <xdr:pic>
      <xdr:nvPicPr>
        <xdr:cNvPr id="23" name="Рисунок 22">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782425" y="18135600"/>
          <a:ext cx="876300" cy="701436"/>
        </a:xfrm>
        <a:prstGeom prst="rect">
          <a:avLst/>
        </a:prstGeom>
      </xdr:spPr>
    </xdr:pic>
    <xdr:clientData/>
  </xdr:oneCellAnchor>
  <xdr:twoCellAnchor editAs="oneCell">
    <xdr:from>
      <xdr:col>15</xdr:col>
      <xdr:colOff>1200150</xdr:colOff>
      <xdr:row>80</xdr:row>
      <xdr:rowOff>828674</xdr:rowOff>
    </xdr:from>
    <xdr:to>
      <xdr:col>16</xdr:col>
      <xdr:colOff>433287</xdr:colOff>
      <xdr:row>85</xdr:row>
      <xdr:rowOff>177823</xdr:rowOff>
    </xdr:to>
    <xdr:pic>
      <xdr:nvPicPr>
        <xdr:cNvPr id="24" name="Рисунок 23">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77800" y="18097499"/>
          <a:ext cx="1319112" cy="1101749"/>
        </a:xfrm>
        <a:prstGeom prst="rect">
          <a:avLst/>
        </a:prstGeom>
      </xdr:spPr>
    </xdr:pic>
    <xdr:clientData/>
  </xdr:twoCellAnchor>
  <xdr:oneCellAnchor>
    <xdr:from>
      <xdr:col>14</xdr:col>
      <xdr:colOff>790575</xdr:colOff>
      <xdr:row>80</xdr:row>
      <xdr:rowOff>123825</xdr:rowOff>
    </xdr:from>
    <xdr:ext cx="771652" cy="420343"/>
    <xdr:pic>
      <xdr:nvPicPr>
        <xdr:cNvPr id="25" name="Рисунок 6">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687175" y="1739265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76202</xdr:colOff>
      <xdr:row>42</xdr:row>
      <xdr:rowOff>57150</xdr:rowOff>
    </xdr:from>
    <xdr:ext cx="904008" cy="685800"/>
    <xdr:pic>
      <xdr:nvPicPr>
        <xdr:cNvPr id="29" name="Рисунок 14" descr="Гарантия 3 года.jpg">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39577" y="11839575"/>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0</xdr:colOff>
      <xdr:row>101</xdr:row>
      <xdr:rowOff>266699</xdr:rowOff>
    </xdr:from>
    <xdr:to>
      <xdr:col>28</xdr:col>
      <xdr:colOff>790575</xdr:colOff>
      <xdr:row>102</xdr:row>
      <xdr:rowOff>0</xdr:rowOff>
    </xdr:to>
    <xdr:sp macro="" textlink="">
      <xdr:nvSpPr>
        <xdr:cNvPr id="38" name="AutoShape 3732">
          <a:extLst>
            <a:ext uri="{FF2B5EF4-FFF2-40B4-BE49-F238E27FC236}">
              <a16:creationId xmlns:a16="http://schemas.microsoft.com/office/drawing/2014/main" id="{00000000-0008-0000-0B00-000026000000}"/>
            </a:ext>
          </a:extLst>
        </xdr:cNvPr>
        <xdr:cNvSpPr>
          <a:spLocks noChangeArrowheads="1"/>
        </xdr:cNvSpPr>
      </xdr:nvSpPr>
      <xdr:spPr bwMode="auto">
        <a:xfrm>
          <a:off x="10944226" y="26603324"/>
          <a:ext cx="1609724" cy="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l" rtl="0">
            <a:defRPr sz="1000"/>
          </a:pPr>
          <a:r>
            <a:rPr lang="ru-RU" sz="1100" b="1" i="0" u="none" strike="noStrike" baseline="0">
              <a:solidFill>
                <a:schemeClr val="tx2"/>
              </a:solidFill>
              <a:latin typeface="Calibri"/>
            </a:rPr>
            <a:t>! </a:t>
          </a:r>
          <a:r>
            <a:rPr lang="en-US" sz="1100" b="1" i="0" u="none" strike="noStrike" baseline="0">
              <a:solidFill>
                <a:schemeClr val="tx2"/>
              </a:solidFill>
              <a:latin typeface="Calibri"/>
            </a:rPr>
            <a:t> </a:t>
          </a:r>
          <a:r>
            <a:rPr lang="ru-RU" sz="1100" b="1" i="0" u="none" strike="noStrike" baseline="0">
              <a:solidFill>
                <a:schemeClr val="tx2"/>
              </a:solidFill>
              <a:latin typeface="Calibri"/>
            </a:rPr>
            <a:t>выгодная цена, наличие уточнять у</a:t>
          </a:r>
          <a:r>
            <a:rPr lang="en-US" sz="1100" b="1" i="0" u="none" strike="noStrike" baseline="0">
              <a:solidFill>
                <a:schemeClr val="tx2"/>
              </a:solidFill>
              <a:latin typeface="Calibri"/>
            </a:rPr>
            <a:t> </a:t>
          </a:r>
          <a:r>
            <a:rPr lang="ru-RU" sz="1100" b="1" i="0" u="none" strike="noStrike" baseline="0">
              <a:solidFill>
                <a:schemeClr val="tx2"/>
              </a:solidFill>
              <a:latin typeface="Calibri"/>
            </a:rPr>
            <a:t>менеджеров</a:t>
          </a:r>
          <a:endParaRPr lang="ru-RU" sz="1100" b="0" i="0" u="none" strike="noStrike" baseline="0">
            <a:solidFill>
              <a:schemeClr val="tx2"/>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oneCellAnchor>
    <xdr:from>
      <xdr:col>15</xdr:col>
      <xdr:colOff>57150</xdr:colOff>
      <xdr:row>50</xdr:row>
      <xdr:rowOff>28575</xdr:rowOff>
    </xdr:from>
    <xdr:ext cx="904008" cy="685800"/>
    <xdr:pic>
      <xdr:nvPicPr>
        <xdr:cNvPr id="39" name="Рисунок 14" descr="Гарантия 3 года.jpg">
          <a:extLst>
            <a:ext uri="{FF2B5EF4-FFF2-40B4-BE49-F238E27FC236}">
              <a16:creationId xmlns:a16="http://schemas.microsoft.com/office/drawing/2014/main" id="{B4A3FBA9-2BC3-4C62-9FB6-8757C4702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20525" y="1463040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15</xdr:col>
      <xdr:colOff>38100</xdr:colOff>
      <xdr:row>115</xdr:row>
      <xdr:rowOff>57150</xdr:rowOff>
    </xdr:from>
    <xdr:to>
      <xdr:col>15</xdr:col>
      <xdr:colOff>914400</xdr:colOff>
      <xdr:row>118</xdr:row>
      <xdr:rowOff>0</xdr:rowOff>
    </xdr:to>
    <xdr:pic>
      <xdr:nvPicPr>
        <xdr:cNvPr id="28" name="Рисунок 27">
          <a:extLst>
            <a:ext uri="{FF2B5EF4-FFF2-40B4-BE49-F238E27FC236}">
              <a16:creationId xmlns:a16="http://schemas.microsoft.com/office/drawing/2014/main" id="{A26F69AA-73E6-4ECB-8311-0EA44404608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801475" y="29346525"/>
          <a:ext cx="876300" cy="714375"/>
        </a:xfrm>
        <a:prstGeom prst="rect">
          <a:avLst/>
        </a:prstGeom>
      </xdr:spPr>
    </xdr:pic>
    <xdr:clientData/>
  </xdr:twoCellAnchor>
  <xdr:oneCellAnchor>
    <xdr:from>
      <xdr:col>14</xdr:col>
      <xdr:colOff>857249</xdr:colOff>
      <xdr:row>60</xdr:row>
      <xdr:rowOff>142875</xdr:rowOff>
    </xdr:from>
    <xdr:ext cx="806623" cy="439393"/>
    <xdr:pic>
      <xdr:nvPicPr>
        <xdr:cNvPr id="37" name="Рисунок 6">
          <a:extLst>
            <a:ext uri="{FF2B5EF4-FFF2-40B4-BE49-F238E27FC236}">
              <a16:creationId xmlns:a16="http://schemas.microsoft.com/office/drawing/2014/main" id="{D10C7B56-371D-49ED-887F-01A04ACB9F0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753849" y="17030700"/>
          <a:ext cx="806623" cy="439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104775</xdr:colOff>
      <xdr:row>62</xdr:row>
      <xdr:rowOff>161925</xdr:rowOff>
    </xdr:from>
    <xdr:ext cx="904008" cy="685800"/>
    <xdr:pic>
      <xdr:nvPicPr>
        <xdr:cNvPr id="40" name="Рисунок 14" descr="Гарантия 3 года.jpg">
          <a:extLst>
            <a:ext uri="{FF2B5EF4-FFF2-40B4-BE49-F238E27FC236}">
              <a16:creationId xmlns:a16="http://schemas.microsoft.com/office/drawing/2014/main" id="{F5136289-B1A5-4EEA-B908-69030D2452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868150" y="14992350"/>
          <a:ext cx="904008"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15</xdr:col>
      <xdr:colOff>85725</xdr:colOff>
      <xdr:row>60</xdr:row>
      <xdr:rowOff>685800</xdr:rowOff>
    </xdr:from>
    <xdr:to>
      <xdr:col>15</xdr:col>
      <xdr:colOff>428625</xdr:colOff>
      <xdr:row>62</xdr:row>
      <xdr:rowOff>20053</xdr:rowOff>
    </xdr:to>
    <xdr:pic>
      <xdr:nvPicPr>
        <xdr:cNvPr id="32" name="Рисунок 31">
          <a:extLst>
            <a:ext uri="{FF2B5EF4-FFF2-40B4-BE49-F238E27FC236}">
              <a16:creationId xmlns:a16="http://schemas.microsoft.com/office/drawing/2014/main" id="{7371A58B-AFDD-40F8-9710-426588EA05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849100" y="17573625"/>
          <a:ext cx="342900" cy="324853"/>
        </a:xfrm>
        <a:prstGeom prst="rect">
          <a:avLst/>
        </a:prstGeom>
      </xdr:spPr>
    </xdr:pic>
    <xdr:clientData/>
  </xdr:twoCellAnchor>
  <xdr:oneCellAnchor>
    <xdr:from>
      <xdr:col>15</xdr:col>
      <xdr:colOff>66675</xdr:colOff>
      <xdr:row>110</xdr:row>
      <xdr:rowOff>28575</xdr:rowOff>
    </xdr:from>
    <xdr:ext cx="821531" cy="657225"/>
    <xdr:pic>
      <xdr:nvPicPr>
        <xdr:cNvPr id="41" name="Рисунок 14" descr="Гарантия 3 года.jpg">
          <a:extLst>
            <a:ext uri="{FF2B5EF4-FFF2-40B4-BE49-F238E27FC236}">
              <a16:creationId xmlns:a16="http://schemas.microsoft.com/office/drawing/2014/main" id="{9655A45D-8246-4F93-A9B6-9BA9FAACAE5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830050" y="30641925"/>
          <a:ext cx="821531"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847725</xdr:colOff>
      <xdr:row>108</xdr:row>
      <xdr:rowOff>523875</xdr:rowOff>
    </xdr:from>
    <xdr:ext cx="771652" cy="420343"/>
    <xdr:pic>
      <xdr:nvPicPr>
        <xdr:cNvPr id="42" name="Рисунок 6">
          <a:extLst>
            <a:ext uri="{FF2B5EF4-FFF2-40B4-BE49-F238E27FC236}">
              <a16:creationId xmlns:a16="http://schemas.microsoft.com/office/drawing/2014/main" id="{6966D2CC-A26B-4266-81DD-2FC9FD50672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744325" y="30175200"/>
          <a:ext cx="771652" cy="42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847725</xdr:colOff>
      <xdr:row>91</xdr:row>
      <xdr:rowOff>66675</xdr:rowOff>
    </xdr:from>
    <xdr:ext cx="754166" cy="410818"/>
    <xdr:pic>
      <xdr:nvPicPr>
        <xdr:cNvPr id="30" name="Рисунок 6">
          <a:extLst>
            <a:ext uri="{FF2B5EF4-FFF2-40B4-BE49-F238E27FC236}">
              <a16:creationId xmlns:a16="http://schemas.microsoft.com/office/drawing/2014/main" id="{F9AA635E-3B2B-4E16-909C-858EA70AA55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744325" y="26917650"/>
          <a:ext cx="754166" cy="410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0</xdr:rowOff>
    </xdr:from>
    <xdr:to>
      <xdr:col>11</xdr:col>
      <xdr:colOff>0</xdr:colOff>
      <xdr:row>0</xdr:row>
      <xdr:rowOff>0</xdr:rowOff>
    </xdr:to>
    <xdr:pic>
      <xdr:nvPicPr>
        <xdr:cNvPr id="240197" name="Picture 1" descr="verx">
          <a:extLst>
            <a:ext uri="{FF2B5EF4-FFF2-40B4-BE49-F238E27FC236}">
              <a16:creationId xmlns:a16="http://schemas.microsoft.com/office/drawing/2014/main" id="{00000000-0008-0000-0C00-000045AA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543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85727</xdr:colOff>
      <xdr:row>25</xdr:row>
      <xdr:rowOff>247649</xdr:rowOff>
    </xdr:from>
    <xdr:to>
      <xdr:col>16</xdr:col>
      <xdr:colOff>914400</xdr:colOff>
      <xdr:row>26</xdr:row>
      <xdr:rowOff>0</xdr:rowOff>
    </xdr:to>
    <xdr:sp macro="" textlink="">
      <xdr:nvSpPr>
        <xdr:cNvPr id="5" name="AutoShape 3732">
          <a:extLst>
            <a:ext uri="{FF2B5EF4-FFF2-40B4-BE49-F238E27FC236}">
              <a16:creationId xmlns:a16="http://schemas.microsoft.com/office/drawing/2014/main" id="{00000000-0008-0000-0C00-000005000000}"/>
            </a:ext>
          </a:extLst>
        </xdr:cNvPr>
        <xdr:cNvSpPr>
          <a:spLocks noChangeArrowheads="1"/>
        </xdr:cNvSpPr>
      </xdr:nvSpPr>
      <xdr:spPr bwMode="auto">
        <a:xfrm>
          <a:off x="10296527" y="8667749"/>
          <a:ext cx="1304923" cy="323851"/>
        </a:xfrm>
        <a:prstGeom prst="roundRect">
          <a:avLst>
            <a:gd name="adj" fmla="val 16667"/>
          </a:avLst>
        </a:prstGeom>
        <a:ln>
          <a:headEnd/>
          <a:tailEnd/>
        </a:ln>
        <a:scene3d>
          <a:camera prst="orthographicFront"/>
          <a:lightRig rig="threePt" dir="t"/>
        </a:scene3d>
        <a:sp3d>
          <a:bevelT/>
        </a:sp3d>
      </xdr:spPr>
      <xdr:style>
        <a:lnRef idx="2">
          <a:schemeClr val="accent4"/>
        </a:lnRef>
        <a:fillRef idx="1">
          <a:schemeClr val="lt1"/>
        </a:fillRef>
        <a:effectRef idx="0">
          <a:schemeClr val="accent4"/>
        </a:effectRef>
        <a:fontRef idx="minor">
          <a:schemeClr val="dk1"/>
        </a:fontRef>
      </xdr:style>
      <xdr:txBody>
        <a:bodyPr vertOverflow="clip" wrap="square" lIns="91440" tIns="45720" rIns="91440" bIns="45720" anchor="t" upright="1"/>
        <a:lstStyle/>
        <a:p>
          <a:pPr algn="ctr" rtl="0">
            <a:defRPr sz="1000"/>
          </a:pPr>
          <a:r>
            <a:rPr lang="ru-RU" sz="1100" b="1" i="0" u="none" strike="noStrike" baseline="0">
              <a:solidFill>
                <a:schemeClr val="tx2"/>
              </a:solidFill>
              <a:latin typeface="Calibri"/>
            </a:rPr>
            <a:t>! Выгодная цена</a:t>
          </a:r>
        </a:p>
        <a:p>
          <a:pPr algn="l" rtl="0">
            <a:defRPr sz="1000"/>
          </a:pPr>
          <a:endParaRPr lang="ru-RU" sz="1100" b="0" i="0" u="none" strike="noStrike" baseline="0">
            <a:solidFill>
              <a:srgbClr val="0066CC"/>
            </a:solidFill>
            <a:latin typeface="Times New Roman"/>
            <a:cs typeface="Times New Roman"/>
          </a:endParaRPr>
        </a:p>
        <a:p>
          <a:pPr algn="l" rtl="0">
            <a:defRPr sz="1000"/>
          </a:pPr>
          <a:endParaRPr lang="ru-RU" sz="1100" b="0" i="0" u="none" strike="noStrike" baseline="0">
            <a:solidFill>
              <a:srgbClr val="0066CC"/>
            </a:solidFill>
            <a:latin typeface="Times New Roman"/>
            <a:cs typeface="Times New Roman"/>
          </a:endParaRPr>
        </a:p>
      </xdr:txBody>
    </xdr:sp>
    <xdr:clientData/>
  </xdr:twoCellAnchor>
  <xdr:twoCellAnchor editAs="oneCell">
    <xdr:from>
      <xdr:col>15</xdr:col>
      <xdr:colOff>85725</xdr:colOff>
      <xdr:row>3</xdr:row>
      <xdr:rowOff>190500</xdr:rowOff>
    </xdr:from>
    <xdr:to>
      <xdr:col>16</xdr:col>
      <xdr:colOff>495299</xdr:colOff>
      <xdr:row>5</xdr:row>
      <xdr:rowOff>221796</xdr:rowOff>
    </xdr:to>
    <xdr:pic>
      <xdr:nvPicPr>
        <xdr:cNvPr id="10" name="Рисунок 6" descr="Гарантия 3 года.jp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5575" y="1924050"/>
          <a:ext cx="885824" cy="717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876299</xdr:colOff>
      <xdr:row>54</xdr:row>
      <xdr:rowOff>230931</xdr:rowOff>
    </xdr:from>
    <xdr:ext cx="847726" cy="475765"/>
    <xdr:pic>
      <xdr:nvPicPr>
        <xdr:cNvPr id="11" name="Рисунок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82324" y="18328431"/>
          <a:ext cx="847726" cy="47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c.ru\workdoc\MDV\usr_AlinaVS\MDV\&#1055;&#1088;&#1072;&#1081;&#1089;\2016\&#1053;&#1086;&#1074;&#1099;&#1081;%20&#1087;&#1088;&#1072;&#1081;&#1089;%20&#1082;&#1086;&#1085;&#1077;&#1094;%20&#1072;&#1087;&#1088;&#1077;&#1083;&#1103;\&#1055;&#1088;&#1072;&#1081;&#1089;-&#1083;&#1080;&#1089;&#1090;%20MDV%20&#1088;&#1086;&#1079;&#1085;&#1080;&#1095;&#1085;&#1099;&#1081;%20&#1086;&#1090;%2025%2011%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selyukova\AppData\Local\Microsoft\Windows\INetCache\Content.Outlook\J5O1X6KF\&#1079;&#1072;&#1075;&#1086;&#1090;&#1086;&#1074;&#1082;&#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Регистрация КП"/>
      <sheetName val="Объём проекта"/>
      <sheetName val="VRF_Мультизональные системы"/>
      <sheetName val="HRV_Приточные установки"/>
      <sheetName val="Чиллеры"/>
      <sheetName val="Фанкойлы"/>
      <sheetName val="Руфтопы"/>
      <sheetName val="ККБ"/>
      <sheetName val="Тепловые насосы"/>
      <sheetName val="RAC_multi_portable"/>
      <sheetName val="PAC"/>
      <sheetName val="PAC inverter"/>
      <sheetName val="Прецизионные кондиционеры"/>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чало"/>
      <sheetName val="Лист1"/>
    </sheetNames>
    <sheetDataSet>
      <sheetData sheetId="0"/>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4">
    <tabColor theme="4" tint="-0.499984740745262"/>
  </sheetPr>
  <dimension ref="A1:F21"/>
  <sheetViews>
    <sheetView tabSelected="1" zoomScaleNormal="100" zoomScaleSheetLayoutView="100" workbookViewId="0">
      <pane ySplit="1" topLeftCell="A2" activePane="bottomLeft" state="frozen"/>
      <selection pane="bottomLeft" activeCell="A2" sqref="A2:D2"/>
    </sheetView>
  </sheetViews>
  <sheetFormatPr defaultRowHeight="12.75"/>
  <cols>
    <col min="1" max="1" width="39.7109375" customWidth="1"/>
    <col min="2" max="2" width="8.7109375" customWidth="1"/>
    <col min="3" max="3" width="39.7109375" customWidth="1"/>
    <col min="4" max="4" width="11.42578125" customWidth="1"/>
    <col min="5" max="5" width="25.5703125" customWidth="1"/>
  </cols>
  <sheetData>
    <row r="1" spans="1:6" ht="63" customHeight="1" thickBot="1">
      <c r="E1" s="266"/>
    </row>
    <row r="2" spans="1:6" ht="18" customHeight="1">
      <c r="A2" s="1367" t="s">
        <v>318</v>
      </c>
      <c r="B2" s="1368"/>
      <c r="C2" s="1368"/>
      <c r="D2" s="1369"/>
    </row>
    <row r="3" spans="1:6" ht="18" customHeight="1">
      <c r="A3" s="1380" t="s">
        <v>331</v>
      </c>
      <c r="B3" s="1381"/>
      <c r="C3" s="1381"/>
      <c r="D3" s="746">
        <v>44060</v>
      </c>
    </row>
    <row r="4" spans="1:6" ht="16.5" customHeight="1">
      <c r="A4" s="1370" t="s">
        <v>317</v>
      </c>
      <c r="B4" s="1371"/>
      <c r="C4" s="1371"/>
      <c r="D4" s="747" t="s">
        <v>25</v>
      </c>
    </row>
    <row r="5" spans="1:6" ht="27" customHeight="1">
      <c r="A5" s="1374" t="s">
        <v>719</v>
      </c>
      <c r="B5" s="1375"/>
      <c r="C5" s="1375"/>
      <c r="D5" s="748">
        <v>0</v>
      </c>
    </row>
    <row r="6" spans="1:6" ht="27" customHeight="1" thickBot="1">
      <c r="A6" s="1376" t="s">
        <v>718</v>
      </c>
      <c r="B6" s="1377"/>
      <c r="C6" s="1377"/>
      <c r="D6" s="749">
        <v>0</v>
      </c>
    </row>
    <row r="7" spans="1:6" ht="4.5" customHeight="1" thickBot="1">
      <c r="A7" s="77"/>
      <c r="B7" s="77"/>
      <c r="C7" s="77"/>
      <c r="D7" s="77">
        <v>0</v>
      </c>
    </row>
    <row r="8" spans="1:6" ht="35.25" customHeight="1" thickBot="1">
      <c r="A8" s="333" t="s">
        <v>382</v>
      </c>
      <c r="B8" s="188">
        <f>D5</f>
        <v>0</v>
      </c>
      <c r="C8" s="333" t="s">
        <v>555</v>
      </c>
      <c r="D8" s="334">
        <f>D6</f>
        <v>0</v>
      </c>
    </row>
    <row r="9" spans="1:6" ht="267.75" customHeight="1" thickBot="1">
      <c r="A9" s="1385"/>
      <c r="B9" s="1386"/>
      <c r="C9" s="1372"/>
      <c r="D9" s="1373"/>
    </row>
    <row r="10" spans="1:6" ht="15.75" customHeight="1">
      <c r="A10" s="1389" t="s">
        <v>410</v>
      </c>
      <c r="B10" s="1382">
        <f>D5</f>
        <v>0</v>
      </c>
      <c r="C10" s="1364" t="s">
        <v>154</v>
      </c>
      <c r="D10" s="1382">
        <f>D6</f>
        <v>0</v>
      </c>
    </row>
    <row r="11" spans="1:6" ht="13.5" thickBot="1">
      <c r="A11" s="1390"/>
      <c r="B11" s="1383"/>
      <c r="C11" s="1366"/>
      <c r="D11" s="1383"/>
    </row>
    <row r="12" spans="1:6" ht="15.75" thickBot="1">
      <c r="A12" s="1391"/>
      <c r="B12" s="1384"/>
      <c r="C12" s="333" t="s">
        <v>417</v>
      </c>
      <c r="D12" s="1384"/>
    </row>
    <row r="13" spans="1:6" ht="105.75" customHeight="1" thickBot="1">
      <c r="A13" s="1388"/>
      <c r="B13" s="1373"/>
      <c r="C13" s="1388"/>
      <c r="D13" s="1373"/>
    </row>
    <row r="14" spans="1:6" ht="14.25" customHeight="1">
      <c r="A14" s="1364" t="s">
        <v>384</v>
      </c>
      <c r="B14" s="1382">
        <f>D5</f>
        <v>0</v>
      </c>
      <c r="C14" s="1364" t="s">
        <v>16</v>
      </c>
      <c r="D14" s="1382">
        <f>D5</f>
        <v>0</v>
      </c>
    </row>
    <row r="15" spans="1:6" ht="14.25" customHeight="1" thickBot="1">
      <c r="A15" s="1366"/>
      <c r="B15" s="1383"/>
      <c r="C15" s="1365"/>
      <c r="D15" s="1383"/>
    </row>
    <row r="16" spans="1:6" ht="18.75" customHeight="1" thickBot="1">
      <c r="A16" s="296" t="s">
        <v>385</v>
      </c>
      <c r="B16" s="1384"/>
      <c r="C16" s="1366"/>
      <c r="D16" s="1384"/>
      <c r="F16" s="189"/>
    </row>
    <row r="17" spans="1:4" ht="87.75" customHeight="1" thickBot="1">
      <c r="A17" s="1387"/>
      <c r="B17" s="1373"/>
      <c r="C17" s="1378"/>
      <c r="D17" s="1379"/>
    </row>
    <row r="18" spans="1:4" ht="22.5" customHeight="1" thickBot="1">
      <c r="A18" s="296" t="s">
        <v>158</v>
      </c>
      <c r="B18" s="188">
        <f>D5</f>
        <v>0</v>
      </c>
      <c r="C18" s="296" t="s">
        <v>17</v>
      </c>
      <c r="D18" s="195">
        <f>D5</f>
        <v>0</v>
      </c>
    </row>
    <row r="19" spans="1:4" ht="96" customHeight="1" thickBot="1">
      <c r="A19" s="1387"/>
      <c r="B19" s="1373"/>
      <c r="C19" s="1378"/>
      <c r="D19" s="1379"/>
    </row>
    <row r="20" spans="1:4" ht="22.5" customHeight="1" thickBot="1">
      <c r="A20" s="296" t="s">
        <v>383</v>
      </c>
      <c r="B20" s="188">
        <f>D5</f>
        <v>0</v>
      </c>
      <c r="C20" s="353" t="s">
        <v>15</v>
      </c>
      <c r="D20" s="335">
        <f>D5</f>
        <v>0</v>
      </c>
    </row>
    <row r="21" spans="1:4" ht="84.75" customHeight="1" thickBot="1">
      <c r="A21" s="1385"/>
      <c r="B21" s="1386"/>
      <c r="C21" s="1378"/>
      <c r="D21" s="1379"/>
    </row>
  </sheetData>
  <sheetProtection formatCells="0" formatColumns="0" formatRows="0" insertColumns="0" insertRows="0" insertHyperlinks="0" deleteColumns="0" deleteRows="0" sort="0" autoFilter="0" pivotTables="0"/>
  <mergeCells count="23">
    <mergeCell ref="C21:D21"/>
    <mergeCell ref="A3:C3"/>
    <mergeCell ref="D10:D12"/>
    <mergeCell ref="A21:B21"/>
    <mergeCell ref="A19:B19"/>
    <mergeCell ref="D14:D16"/>
    <mergeCell ref="A13:B13"/>
    <mergeCell ref="C13:D13"/>
    <mergeCell ref="C19:D19"/>
    <mergeCell ref="A9:B9"/>
    <mergeCell ref="B10:B12"/>
    <mergeCell ref="C17:D17"/>
    <mergeCell ref="A14:A15"/>
    <mergeCell ref="A17:B17"/>
    <mergeCell ref="B14:B16"/>
    <mergeCell ref="A10:A12"/>
    <mergeCell ref="C14:C16"/>
    <mergeCell ref="C10:C11"/>
    <mergeCell ref="A2:D2"/>
    <mergeCell ref="A4:C4"/>
    <mergeCell ref="C9:D9"/>
    <mergeCell ref="A5:C5"/>
    <mergeCell ref="A6:C6"/>
  </mergeCells>
  <phoneticPr fontId="25" type="noConversion"/>
  <hyperlinks>
    <hyperlink ref="A18" location="Чиллеры!A56" display="ЧИЛЛЕРЫ винтовые" xr:uid="{00000000-0004-0000-0000-000000000000}"/>
    <hyperlink ref="A14" location="Фанкойлы!A1" display="Фанкойлы" xr:uid="{00000000-0004-0000-0000-000001000000}"/>
    <hyperlink ref="A10" location="Чиллеры!A1" display="ЧИЛЛЕРЫ scroll" xr:uid="{00000000-0004-0000-0000-000002000000}"/>
    <hyperlink ref="A8" location="'VRF_Мультизональные системы'!A1" display="VRF_Мультизональные системы" xr:uid="{00000000-0004-0000-0000-000003000000}"/>
    <hyperlink ref="C18" location="'Тепловые насосы'!A1" display="Тепловые насосы" xr:uid="{00000000-0004-0000-0000-000004000000}"/>
    <hyperlink ref="C10" location="PAC!A1" display="Полупромышленные" xr:uid="{00000000-0004-0000-0000-000005000000}"/>
    <hyperlink ref="C12" location="'PAC inverter'!A1" display="Полупромышленные инвертора" xr:uid="{00000000-0004-0000-0000-000006000000}"/>
    <hyperlink ref="A20" location="'HRV_Приточные установки'!A1" display="HRV_Приточные установки" xr:uid="{00000000-0004-0000-0000-000007000000}"/>
    <hyperlink ref="C8" location="RAC_multi!A1" display="Бытовые, Мульти-сплит системы" xr:uid="{00000000-0004-0000-0000-000008000000}"/>
    <hyperlink ref="C14" location="ККБ!A1" display="Компрессорно-конденсаторные блоки" xr:uid="{00000000-0004-0000-0000-000009000000}"/>
    <hyperlink ref="C20" location="Руфтопы!A1" display="Руфтопы" xr:uid="{00000000-0004-0000-0000-00000A000000}"/>
    <hyperlink ref="A16" location="Фанкойлы!A241" display="Фанкойлы 4-х трубные" xr:uid="{00000000-0004-0000-0000-00000B000000}"/>
  </hyperlinks>
  <printOptions horizontalCentered="1"/>
  <pageMargins left="0.59055118110236227" right="0.59055118110236227" top="0.19685039370078741" bottom="0.19685039370078741" header="0.51181102362204722" footer="0.51181102362204722"/>
  <pageSetup paperSize="9" scale="88"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A1:AA137"/>
  <sheetViews>
    <sheetView zoomScaleNormal="100" zoomScaleSheetLayoutView="100" workbookViewId="0">
      <pane ySplit="6" topLeftCell="A7" activePane="bottomLeft" state="frozen"/>
      <selection pane="bottomLeft" activeCell="R101" sqref="R101"/>
    </sheetView>
  </sheetViews>
  <sheetFormatPr defaultRowHeight="20.25"/>
  <cols>
    <col min="1" max="1" width="33.7109375" style="2" customWidth="1"/>
    <col min="2" max="3" width="13.42578125" style="3" customWidth="1"/>
    <col min="4" max="4" width="14.42578125" style="3" customWidth="1"/>
    <col min="5" max="5" width="8.140625" style="3" customWidth="1"/>
    <col min="6" max="6" width="8.28515625" style="3" customWidth="1"/>
    <col min="7" max="7" width="10.85546875" style="3" customWidth="1"/>
    <col min="8" max="8" width="6.42578125" style="3" customWidth="1"/>
    <col min="9" max="9" width="14.28515625" style="3" customWidth="1"/>
    <col min="10" max="10" width="8" style="329" customWidth="1"/>
    <col min="11" max="11" width="8" style="330" customWidth="1"/>
    <col min="12" max="12" width="8.42578125" style="4" customWidth="1"/>
    <col min="13" max="13" width="8.42578125" style="484" customWidth="1"/>
    <col min="14" max="14" width="7.5703125" style="484" customWidth="1"/>
    <col min="15" max="15" width="13" style="235" customWidth="1"/>
    <col min="16" max="16" width="31.28515625" style="235" customWidth="1"/>
    <col min="17" max="17" width="9.7109375" style="235" customWidth="1"/>
    <col min="18" max="18" width="10.42578125" style="235" customWidth="1"/>
    <col min="19" max="21" width="9.28515625" style="235" hidden="1" customWidth="1"/>
    <col min="22" max="24" width="5.85546875" style="421" hidden="1" customWidth="1"/>
    <col min="25" max="25" width="8.140625" style="418" hidden="1" customWidth="1"/>
    <col min="26" max="26" width="7.140625" style="235" hidden="1" customWidth="1"/>
    <col min="27" max="27" width="9.85546875" style="1" bestFit="1" customWidth="1"/>
    <col min="28" max="29" width="13.42578125" style="1" bestFit="1" customWidth="1"/>
    <col min="30" max="16384" width="9.140625" style="1"/>
  </cols>
  <sheetData>
    <row r="1" spans="1:27" ht="15.75" customHeight="1" thickBot="1">
      <c r="A1" s="1701" t="s">
        <v>143</v>
      </c>
      <c r="B1" s="1510" t="s">
        <v>140</v>
      </c>
      <c r="C1" s="1469"/>
      <c r="D1" s="1469"/>
      <c r="E1" s="1469"/>
      <c r="F1" s="1469"/>
      <c r="G1" s="1469"/>
      <c r="H1" s="1469"/>
      <c r="I1" s="1469"/>
      <c r="J1" s="1469"/>
      <c r="K1" s="1469"/>
      <c r="L1" s="1469"/>
      <c r="M1" s="1511">
        <f>'VRF_Мультизональные системы'!Q6+'HRV_Приточные установки'!R5+Чиллеры!S6+Фанкойлы!S6+Руфтопы!R6+ККБ!S6+'Тепловые насосы'!Q6+RAC_multi!S8+PAC!S6+'PAC inverter'!S6+'PAC &gt; 22 кВт'!T6</f>
        <v>0</v>
      </c>
      <c r="N1" s="1513"/>
      <c r="O1" s="960"/>
      <c r="V1" s="235"/>
      <c r="W1" s="235"/>
      <c r="Y1" s="421"/>
      <c r="Z1" s="421"/>
    </row>
    <row r="2" spans="1:27" ht="15.75" customHeight="1" thickTop="1" thickBot="1">
      <c r="A2" s="1702"/>
      <c r="B2" s="1514" t="s">
        <v>141</v>
      </c>
      <c r="C2" s="1471"/>
      <c r="D2" s="1471"/>
      <c r="E2" s="1471"/>
      <c r="F2" s="1471"/>
      <c r="G2" s="1471"/>
      <c r="H2" s="1471"/>
      <c r="I2" s="1471"/>
      <c r="J2" s="1471"/>
      <c r="K2" s="1471"/>
      <c r="L2" s="1471"/>
      <c r="M2" s="1527">
        <f>'VRF_Мультизональные системы'!R6+'HRV_Приточные установки'!S5+Чиллеры!T6+Фанкойлы!T6+Руфтопы!S6+ККБ!T6+'Тепловые насосы'!R6+RAC_multi!T8+PAC!T6+'PAC inverter'!T6+'PAC &gt; 22 кВт'!U6</f>
        <v>0</v>
      </c>
      <c r="N2" s="1707"/>
      <c r="O2" s="971"/>
      <c r="V2" s="235"/>
      <c r="W2" s="235"/>
      <c r="Y2" s="421"/>
      <c r="Z2" s="421"/>
    </row>
    <row r="3" spans="1:27" ht="15.75" customHeight="1" thickTop="1" thickBot="1">
      <c r="A3" s="1703"/>
      <c r="B3" s="1515" t="s">
        <v>142</v>
      </c>
      <c r="C3" s="1456"/>
      <c r="D3" s="1456"/>
      <c r="E3" s="1456"/>
      <c r="F3" s="1456"/>
      <c r="G3" s="1456"/>
      <c r="H3" s="1456"/>
      <c r="I3" s="1456"/>
      <c r="J3" s="1456"/>
      <c r="K3" s="1456"/>
      <c r="L3" s="1456"/>
      <c r="M3" s="1435">
        <f>'VRF_Мультизональные системы'!S6+'HRV_Приточные установки'!T5+Чиллеры!U6+Фанкойлы!U6+Руфтопы!T6+ККБ!U6+'Тепловые насосы'!S6+RAC_multi!U8+PAC!U6+'PAC inverter'!U6+'PAC &gt; 22 кВт'!V6</f>
        <v>0</v>
      </c>
      <c r="N3" s="1437"/>
      <c r="O3" s="972"/>
      <c r="V3" s="235"/>
      <c r="W3" s="235"/>
      <c r="Y3" s="421"/>
      <c r="Z3" s="421"/>
    </row>
    <row r="4" spans="1:27" ht="27.75" customHeight="1">
      <c r="A4" s="1458" t="s">
        <v>163</v>
      </c>
      <c r="B4" s="1814" t="s">
        <v>784</v>
      </c>
      <c r="C4" s="1815"/>
      <c r="D4" s="1794" t="s">
        <v>785</v>
      </c>
      <c r="E4" s="1794" t="s">
        <v>166</v>
      </c>
      <c r="F4" s="1794" t="s">
        <v>788</v>
      </c>
      <c r="G4" s="1794" t="s">
        <v>26</v>
      </c>
      <c r="H4" s="1794" t="s">
        <v>13</v>
      </c>
      <c r="I4" s="1794" t="s">
        <v>330</v>
      </c>
      <c r="J4" s="1463" t="s">
        <v>6</v>
      </c>
      <c r="K4" s="1803"/>
      <c r="L4" s="1563" t="s">
        <v>3</v>
      </c>
      <c r="M4" s="1807"/>
      <c r="N4" s="1464" t="s">
        <v>144</v>
      </c>
      <c r="O4" s="1557" t="s">
        <v>721</v>
      </c>
      <c r="P4" s="212"/>
      <c r="R4" s="1179"/>
      <c r="S4" s="1652" t="s">
        <v>147</v>
      </c>
      <c r="T4" s="1652" t="s">
        <v>151</v>
      </c>
      <c r="U4" s="1652" t="s">
        <v>153</v>
      </c>
      <c r="V4" s="422"/>
      <c r="W4" s="422"/>
      <c r="X4" s="422"/>
      <c r="Y4" s="429" t="s">
        <v>138</v>
      </c>
      <c r="Z4" s="236" t="s">
        <v>137</v>
      </c>
    </row>
    <row r="5" spans="1:27" ht="19.5" customHeight="1" thickBot="1">
      <c r="A5" s="1444"/>
      <c r="B5" s="308" t="s">
        <v>167</v>
      </c>
      <c r="C5" s="308" t="s">
        <v>168</v>
      </c>
      <c r="D5" s="1795"/>
      <c r="E5" s="1795"/>
      <c r="F5" s="1795"/>
      <c r="G5" s="1795"/>
      <c r="H5" s="1795"/>
      <c r="I5" s="1795"/>
      <c r="J5" s="328" t="s">
        <v>148</v>
      </c>
      <c r="K5" s="328" t="s">
        <v>149</v>
      </c>
      <c r="L5" s="316" t="s">
        <v>148</v>
      </c>
      <c r="M5" s="459" t="s">
        <v>149</v>
      </c>
      <c r="N5" s="1454"/>
      <c r="O5" s="1517"/>
      <c r="P5" s="212"/>
      <c r="R5" s="1179"/>
      <c r="S5" s="1652"/>
      <c r="T5" s="1652"/>
      <c r="U5" s="1652"/>
      <c r="V5" s="422"/>
      <c r="W5" s="422"/>
      <c r="X5" s="422"/>
      <c r="Y5" s="419"/>
      <c r="Z5" s="212"/>
    </row>
    <row r="6" spans="1:27" ht="19.5" customHeight="1" thickBot="1">
      <c r="A6" s="1808" t="s">
        <v>18</v>
      </c>
      <c r="B6" s="1809"/>
      <c r="C6" s="1809"/>
      <c r="D6" s="1809"/>
      <c r="E6" s="1809"/>
      <c r="F6" s="1809"/>
      <c r="G6" s="1809"/>
      <c r="H6" s="1809"/>
      <c r="I6" s="1809"/>
      <c r="J6" s="1809"/>
      <c r="K6" s="1809"/>
      <c r="L6" s="1809"/>
      <c r="M6" s="1810"/>
      <c r="N6" s="558"/>
      <c r="O6" s="558"/>
      <c r="P6" s="237"/>
      <c r="R6" s="237"/>
      <c r="S6" s="237"/>
      <c r="T6" s="237"/>
      <c r="U6" s="237"/>
      <c r="V6" s="423"/>
      <c r="W6" s="423"/>
      <c r="X6" s="423"/>
      <c r="Y6" s="420"/>
      <c r="Z6" s="237"/>
    </row>
    <row r="7" spans="1:27" ht="24" customHeight="1" thickBot="1">
      <c r="A7" s="1808" t="s">
        <v>375</v>
      </c>
      <c r="B7" s="1809"/>
      <c r="C7" s="1809"/>
      <c r="D7" s="1809"/>
      <c r="E7" s="1809"/>
      <c r="F7" s="1809"/>
      <c r="G7" s="1809"/>
      <c r="H7" s="1809"/>
      <c r="I7" s="1809"/>
      <c r="J7" s="1809"/>
      <c r="K7" s="1809"/>
      <c r="L7" s="1809"/>
      <c r="M7" s="1810"/>
      <c r="N7" s="554"/>
      <c r="O7" s="554"/>
      <c r="P7" s="237"/>
      <c r="R7" s="237"/>
      <c r="S7" s="237"/>
      <c r="T7" s="237"/>
      <c r="U7" s="237"/>
      <c r="V7" s="425"/>
      <c r="W7" s="425"/>
      <c r="X7" s="425"/>
      <c r="Y7" s="420"/>
      <c r="Z7" s="237"/>
    </row>
    <row r="8" spans="1:27" s="86" customFormat="1" ht="27" customHeight="1" thickBot="1">
      <c r="A8" s="1811" t="s">
        <v>381</v>
      </c>
      <c r="B8" s="1812"/>
      <c r="C8" s="1812"/>
      <c r="D8" s="1812"/>
      <c r="E8" s="1812"/>
      <c r="F8" s="1812"/>
      <c r="G8" s="1812"/>
      <c r="H8" s="1812"/>
      <c r="I8" s="1812"/>
      <c r="J8" s="1812"/>
      <c r="K8" s="1812"/>
      <c r="L8" s="1812"/>
      <c r="M8" s="1813"/>
      <c r="N8" s="553"/>
      <c r="O8" s="553"/>
      <c r="P8" s="190"/>
      <c r="R8" s="190"/>
      <c r="S8" s="565">
        <f>SUM(S10:S136)</f>
        <v>0</v>
      </c>
      <c r="T8" s="565">
        <f>SUM(T10:T136)</f>
        <v>0</v>
      </c>
      <c r="U8" s="565">
        <f>SUM(U10:U136)</f>
        <v>0</v>
      </c>
      <c r="V8" s="426"/>
      <c r="W8" s="426"/>
      <c r="X8" s="426"/>
      <c r="Y8" s="460"/>
    </row>
    <row r="9" spans="1:27" ht="66" customHeight="1" thickBot="1">
      <c r="A9" s="1411" t="s">
        <v>1113</v>
      </c>
      <c r="B9" s="1412"/>
      <c r="C9" s="1412"/>
      <c r="D9" s="1412"/>
      <c r="E9" s="1412"/>
      <c r="F9" s="1412"/>
      <c r="G9" s="1412"/>
      <c r="H9" s="1412"/>
      <c r="I9" s="1413"/>
      <c r="J9" s="1732" t="s">
        <v>19</v>
      </c>
      <c r="K9" s="1733"/>
      <c r="L9" s="1733"/>
      <c r="M9" s="1734"/>
      <c r="N9" s="552"/>
      <c r="O9" s="552"/>
      <c r="P9" s="238"/>
      <c r="R9" s="238"/>
      <c r="S9" s="238"/>
      <c r="T9" s="238"/>
      <c r="U9" s="238"/>
      <c r="V9" s="427"/>
      <c r="W9" s="427"/>
      <c r="X9" s="427"/>
      <c r="Y9" s="430"/>
      <c r="Z9" s="239"/>
    </row>
    <row r="10" spans="1:27" ht="18" customHeight="1">
      <c r="A10" s="140" t="s">
        <v>640</v>
      </c>
      <c r="B10" s="1796">
        <v>2.2000000000000002</v>
      </c>
      <c r="C10" s="1797">
        <v>2.34</v>
      </c>
      <c r="D10" s="1804">
        <v>0.68400000000000005</v>
      </c>
      <c r="E10" s="1756">
        <v>422</v>
      </c>
      <c r="F10" s="461">
        <v>27</v>
      </c>
      <c r="G10" s="461" t="s">
        <v>641</v>
      </c>
      <c r="H10" s="462">
        <v>7.2</v>
      </c>
      <c r="I10" s="1805" t="s">
        <v>326</v>
      </c>
      <c r="J10" s="1063">
        <v>101</v>
      </c>
      <c r="K10" s="1745">
        <f>J10+J11</f>
        <v>337</v>
      </c>
      <c r="L10" s="663">
        <f>IF(Начало!$D$8=0,0,J10*(1-Начало!$D$8))</f>
        <v>0</v>
      </c>
      <c r="M10" s="1773">
        <f>L10+L11</f>
        <v>0</v>
      </c>
      <c r="N10" s="1771"/>
      <c r="O10" s="1771">
        <v>17900</v>
      </c>
      <c r="P10" s="727"/>
      <c r="R10" s="727"/>
      <c r="S10" s="1738">
        <f>N10*M10</f>
        <v>0</v>
      </c>
      <c r="T10" s="1738">
        <f>N10*(Y10+Y11)</f>
        <v>0</v>
      </c>
      <c r="U10" s="1738">
        <f>N10*(Z10+Z11)</f>
        <v>0</v>
      </c>
      <c r="V10" s="422">
        <v>780</v>
      </c>
      <c r="W10" s="422">
        <v>360</v>
      </c>
      <c r="X10" s="422">
        <v>285</v>
      </c>
      <c r="Y10" s="719">
        <f t="shared" ref="Y10:Y19" si="0">(V10/1000)*(W10/1000)*(X10/1000)</f>
        <v>8.0027999999999988E-2</v>
      </c>
      <c r="Z10" s="435">
        <v>9.4</v>
      </c>
      <c r="AA10" s="727"/>
    </row>
    <row r="11" spans="1:27" ht="18" customHeight="1">
      <c r="A11" s="140" t="s">
        <v>642</v>
      </c>
      <c r="B11" s="1740"/>
      <c r="C11" s="1755"/>
      <c r="D11" s="1765"/>
      <c r="E11" s="1742"/>
      <c r="F11" s="456">
        <v>51.5</v>
      </c>
      <c r="G11" s="46" t="s">
        <v>643</v>
      </c>
      <c r="H11" s="463">
        <v>23.5</v>
      </c>
      <c r="I11" s="1806"/>
      <c r="J11" s="1112">
        <v>236</v>
      </c>
      <c r="K11" s="1751"/>
      <c r="L11" s="661">
        <f>IF(Начало!$D$8=0,0,J11*(1-Начало!$D$8))</f>
        <v>0</v>
      </c>
      <c r="M11" s="1746"/>
      <c r="N11" s="1770"/>
      <c r="O11" s="1770"/>
      <c r="P11" s="718"/>
      <c r="R11" s="1193"/>
      <c r="S11" s="1738"/>
      <c r="T11" s="1738"/>
      <c r="U11" s="1738"/>
      <c r="V11" s="422">
        <v>815</v>
      </c>
      <c r="W11" s="422">
        <v>615</v>
      </c>
      <c r="X11" s="422">
        <v>325</v>
      </c>
      <c r="Y11" s="719">
        <f t="shared" si="0"/>
        <v>0.16289812499999998</v>
      </c>
      <c r="Z11" s="435">
        <v>23.5</v>
      </c>
      <c r="AA11" s="727"/>
    </row>
    <row r="12" spans="1:27" ht="18" customHeight="1">
      <c r="A12" s="140" t="s">
        <v>644</v>
      </c>
      <c r="B12" s="1739">
        <v>2.64</v>
      </c>
      <c r="C12" s="1763">
        <v>2.78</v>
      </c>
      <c r="D12" s="1772">
        <v>0.82099999999999995</v>
      </c>
      <c r="E12" s="1767">
        <v>510</v>
      </c>
      <c r="F12" s="46">
        <v>26</v>
      </c>
      <c r="G12" s="461" t="s">
        <v>641</v>
      </c>
      <c r="H12" s="464">
        <v>7.2</v>
      </c>
      <c r="I12" s="1806"/>
      <c r="J12" s="1104">
        <v>110</v>
      </c>
      <c r="K12" s="1745">
        <f t="shared" ref="K12" si="1">J12+J13</f>
        <v>370</v>
      </c>
      <c r="L12" s="661">
        <f>IF(Начало!$D$8=0,0,J12*(1-Начало!$D$8))</f>
        <v>0</v>
      </c>
      <c r="M12" s="1746">
        <f>L12+L13</f>
        <v>0</v>
      </c>
      <c r="N12" s="1769"/>
      <c r="O12" s="1769">
        <v>19900</v>
      </c>
      <c r="P12" s="718"/>
      <c r="R12" s="1193"/>
      <c r="S12" s="1738">
        <f>N12*M12</f>
        <v>0</v>
      </c>
      <c r="T12" s="1738">
        <f>N12*(Y12+Y13)</f>
        <v>0</v>
      </c>
      <c r="U12" s="1738">
        <f>N12*(Z12+Z13)</f>
        <v>0</v>
      </c>
      <c r="V12" s="422">
        <v>780</v>
      </c>
      <c r="W12" s="422">
        <v>360</v>
      </c>
      <c r="X12" s="422">
        <v>285</v>
      </c>
      <c r="Y12" s="719">
        <f t="shared" si="0"/>
        <v>8.0027999999999988E-2</v>
      </c>
      <c r="Z12" s="435">
        <v>9.4</v>
      </c>
      <c r="AA12" s="727"/>
    </row>
    <row r="13" spans="1:27" ht="18" customHeight="1">
      <c r="A13" s="140" t="s">
        <v>645</v>
      </c>
      <c r="B13" s="1740"/>
      <c r="C13" s="1755"/>
      <c r="D13" s="1772">
        <v>0.79100000000000004</v>
      </c>
      <c r="E13" s="1742"/>
      <c r="F13" s="46">
        <v>55.5</v>
      </c>
      <c r="G13" s="456" t="s">
        <v>643</v>
      </c>
      <c r="H13" s="464">
        <v>26.4</v>
      </c>
      <c r="I13" s="1806"/>
      <c r="J13" s="1104">
        <v>260</v>
      </c>
      <c r="K13" s="1751"/>
      <c r="L13" s="661">
        <f>IF(Начало!$D$8=0,0,J13*(1-Начало!$D$8))</f>
        <v>0</v>
      </c>
      <c r="M13" s="1746"/>
      <c r="N13" s="1770"/>
      <c r="O13" s="1770"/>
      <c r="P13" s="718"/>
      <c r="R13" s="1193"/>
      <c r="S13" s="1738"/>
      <c r="T13" s="1738"/>
      <c r="U13" s="1738"/>
      <c r="V13" s="422">
        <v>815</v>
      </c>
      <c r="W13" s="422">
        <v>615</v>
      </c>
      <c r="X13" s="422">
        <v>325</v>
      </c>
      <c r="Y13" s="719">
        <f t="shared" si="0"/>
        <v>0.16289812499999998</v>
      </c>
      <c r="Z13" s="435">
        <v>28.6</v>
      </c>
      <c r="AA13" s="727"/>
    </row>
    <row r="14" spans="1:27" ht="18" customHeight="1">
      <c r="A14" s="140" t="s">
        <v>646</v>
      </c>
      <c r="B14" s="1739">
        <v>3.52</v>
      </c>
      <c r="C14" s="1763">
        <v>3.81</v>
      </c>
      <c r="D14" s="1772">
        <v>1.095</v>
      </c>
      <c r="E14" s="1767">
        <v>568</v>
      </c>
      <c r="F14" s="46">
        <v>31</v>
      </c>
      <c r="G14" s="46" t="s">
        <v>647</v>
      </c>
      <c r="H14" s="464">
        <v>7.7</v>
      </c>
      <c r="I14" s="1806"/>
      <c r="J14" s="1104">
        <v>152</v>
      </c>
      <c r="K14" s="1745">
        <f t="shared" ref="K14" si="2">J14+J15</f>
        <v>504</v>
      </c>
      <c r="L14" s="661">
        <f>IF(Начало!$D$8=0,0,J14*(1-Начало!$D$8))</f>
        <v>0</v>
      </c>
      <c r="M14" s="1746">
        <f>L14+L15</f>
        <v>0</v>
      </c>
      <c r="N14" s="1769"/>
      <c r="O14" s="1769">
        <v>27500</v>
      </c>
      <c r="P14" s="718"/>
      <c r="R14" s="1193"/>
      <c r="S14" s="1738">
        <f>N14*M14</f>
        <v>0</v>
      </c>
      <c r="T14" s="1738">
        <f>N14*(Y14+Y15)</f>
        <v>0</v>
      </c>
      <c r="U14" s="1738">
        <f>N14*(Z14+Z15)</f>
        <v>0</v>
      </c>
      <c r="V14" s="422">
        <v>870</v>
      </c>
      <c r="W14" s="422">
        <v>360</v>
      </c>
      <c r="X14" s="422">
        <v>285</v>
      </c>
      <c r="Y14" s="719">
        <f t="shared" si="0"/>
        <v>8.926199999999998E-2</v>
      </c>
      <c r="Z14" s="435">
        <v>10</v>
      </c>
      <c r="AA14" s="727"/>
    </row>
    <row r="15" spans="1:27" ht="18" customHeight="1">
      <c r="A15" s="140" t="s">
        <v>648</v>
      </c>
      <c r="B15" s="1740"/>
      <c r="C15" s="1755"/>
      <c r="D15" s="1772">
        <v>1.0449999999999999</v>
      </c>
      <c r="E15" s="1742"/>
      <c r="F15" s="46">
        <v>56</v>
      </c>
      <c r="G15" s="46" t="s">
        <v>1124</v>
      </c>
      <c r="H15" s="464">
        <v>30</v>
      </c>
      <c r="I15" s="1806"/>
      <c r="J15" s="1104">
        <v>352</v>
      </c>
      <c r="K15" s="1751"/>
      <c r="L15" s="661">
        <f>IF(Начало!$D$8=0,0,J15*(1-Начало!$D$8))</f>
        <v>0</v>
      </c>
      <c r="M15" s="1746"/>
      <c r="N15" s="1770"/>
      <c r="O15" s="1770"/>
      <c r="P15" s="718"/>
      <c r="R15" s="1193"/>
      <c r="S15" s="1738"/>
      <c r="T15" s="1738"/>
      <c r="U15" s="1738"/>
      <c r="V15" s="422">
        <v>900</v>
      </c>
      <c r="W15" s="422">
        <v>585</v>
      </c>
      <c r="X15" s="422">
        <v>345</v>
      </c>
      <c r="Y15" s="719">
        <f t="shared" si="0"/>
        <v>0.18164249999999998</v>
      </c>
      <c r="Z15" s="435">
        <v>32.299999999999997</v>
      </c>
      <c r="AA15" s="727"/>
    </row>
    <row r="16" spans="1:27" ht="18" customHeight="1">
      <c r="A16" s="140" t="s">
        <v>650</v>
      </c>
      <c r="B16" s="1739">
        <v>5.28</v>
      </c>
      <c r="C16" s="1763">
        <v>5.57</v>
      </c>
      <c r="D16" s="1772">
        <v>1.643</v>
      </c>
      <c r="E16" s="1767">
        <v>820</v>
      </c>
      <c r="F16" s="46">
        <v>33</v>
      </c>
      <c r="G16" s="46" t="s">
        <v>651</v>
      </c>
      <c r="H16" s="464">
        <v>10.199999999999999</v>
      </c>
      <c r="I16" s="1806"/>
      <c r="J16" s="1104">
        <v>237</v>
      </c>
      <c r="K16" s="1745">
        <f t="shared" ref="K16" si="3">J16+J17</f>
        <v>788</v>
      </c>
      <c r="L16" s="661">
        <f>IF(Начало!$D$8=0,0,J16*(1-Начало!$D$8))</f>
        <v>0</v>
      </c>
      <c r="M16" s="1746">
        <f>L16+L17</f>
        <v>0</v>
      </c>
      <c r="N16" s="1769"/>
      <c r="O16" s="1769">
        <v>42500</v>
      </c>
      <c r="P16" s="718"/>
      <c r="R16" s="1193"/>
      <c r="S16" s="1738">
        <f>N16*M16</f>
        <v>0</v>
      </c>
      <c r="T16" s="1738">
        <f>N16*(Y16+Y17)</f>
        <v>0</v>
      </c>
      <c r="U16" s="1738">
        <f>N16*(Z16+Z17)</f>
        <v>0</v>
      </c>
      <c r="V16" s="422">
        <v>1035</v>
      </c>
      <c r="W16" s="422">
        <v>380</v>
      </c>
      <c r="X16" s="422">
        <v>305</v>
      </c>
      <c r="Y16" s="719">
        <f t="shared" si="0"/>
        <v>0.11995649999999999</v>
      </c>
      <c r="Z16" s="435">
        <v>13.3</v>
      </c>
      <c r="AA16" s="727"/>
    </row>
    <row r="17" spans="1:27" ht="18" customHeight="1">
      <c r="A17" s="140" t="s">
        <v>652</v>
      </c>
      <c r="B17" s="1740"/>
      <c r="C17" s="1755"/>
      <c r="D17" s="1772">
        <v>1.583</v>
      </c>
      <c r="E17" s="1742"/>
      <c r="F17" s="46">
        <v>56</v>
      </c>
      <c r="G17" s="46" t="s">
        <v>1124</v>
      </c>
      <c r="H17" s="464">
        <v>35.799999999999997</v>
      </c>
      <c r="I17" s="1806"/>
      <c r="J17" s="1104">
        <v>551</v>
      </c>
      <c r="K17" s="1751"/>
      <c r="L17" s="661">
        <f>IF(Начало!$D$8=0,0,J17*(1-Начало!$D$8))</f>
        <v>0</v>
      </c>
      <c r="M17" s="1746"/>
      <c r="N17" s="1770"/>
      <c r="O17" s="1770"/>
      <c r="P17" s="718"/>
      <c r="R17" s="1193"/>
      <c r="S17" s="1738"/>
      <c r="T17" s="1738"/>
      <c r="U17" s="1738"/>
      <c r="V17" s="422">
        <v>900</v>
      </c>
      <c r="W17" s="422">
        <v>625</v>
      </c>
      <c r="X17" s="422">
        <v>348</v>
      </c>
      <c r="Y17" s="719">
        <f t="shared" si="0"/>
        <v>0.19574999999999998</v>
      </c>
      <c r="Z17" s="435">
        <v>38.200000000000003</v>
      </c>
      <c r="AA17" s="727"/>
    </row>
    <row r="18" spans="1:27" ht="18" customHeight="1">
      <c r="A18" s="140" t="s">
        <v>653</v>
      </c>
      <c r="B18" s="1739">
        <v>7.03</v>
      </c>
      <c r="C18" s="1763">
        <v>7.33</v>
      </c>
      <c r="D18" s="1765">
        <v>2.5030000000000001</v>
      </c>
      <c r="E18" s="1767">
        <v>1000</v>
      </c>
      <c r="F18" s="46">
        <v>34</v>
      </c>
      <c r="G18" s="46" t="s">
        <v>654</v>
      </c>
      <c r="H18" s="464">
        <v>12.7</v>
      </c>
      <c r="I18" s="1760" t="s">
        <v>327</v>
      </c>
      <c r="J18" s="1104">
        <v>308</v>
      </c>
      <c r="K18" s="1745">
        <f t="shared" ref="K18" si="4">J18+J19</f>
        <v>1027</v>
      </c>
      <c r="L18" s="661">
        <f>IF(Начало!$D$8=0,0,J18*(1-Начало!$D$8))</f>
        <v>0</v>
      </c>
      <c r="M18" s="1746">
        <f>L18+L19</f>
        <v>0</v>
      </c>
      <c r="N18" s="1769"/>
      <c r="O18" s="1769">
        <v>55500</v>
      </c>
      <c r="P18" s="718"/>
      <c r="R18" s="1193"/>
      <c r="S18" s="1738">
        <f>N18*M18</f>
        <v>0</v>
      </c>
      <c r="T18" s="1738">
        <f>N18*(Y18+Y19)</f>
        <v>0</v>
      </c>
      <c r="U18" s="1738">
        <f>N18*(Z18+Z19)</f>
        <v>0</v>
      </c>
      <c r="V18" s="422">
        <v>1120</v>
      </c>
      <c r="W18" s="422">
        <v>405</v>
      </c>
      <c r="X18" s="422">
        <v>310</v>
      </c>
      <c r="Y18" s="719">
        <f t="shared" si="0"/>
        <v>0.14061600000000002</v>
      </c>
      <c r="Z18" s="435">
        <v>16.399999999999999</v>
      </c>
      <c r="AA18" s="727"/>
    </row>
    <row r="19" spans="1:27" ht="18" customHeight="1" thickBot="1">
      <c r="A19" s="140" t="s">
        <v>655</v>
      </c>
      <c r="B19" s="1762"/>
      <c r="C19" s="1764"/>
      <c r="D19" s="1766">
        <v>2.423</v>
      </c>
      <c r="E19" s="1768"/>
      <c r="F19" s="46">
        <v>60</v>
      </c>
      <c r="G19" s="46" t="s">
        <v>521</v>
      </c>
      <c r="H19" s="464">
        <v>48.8</v>
      </c>
      <c r="I19" s="1761"/>
      <c r="J19" s="1104">
        <v>719</v>
      </c>
      <c r="K19" s="1751"/>
      <c r="L19" s="661">
        <f>IF(Начало!$D$8=0,0,J19*(1-Начало!$D$8))</f>
        <v>0</v>
      </c>
      <c r="M19" s="1746"/>
      <c r="N19" s="1770"/>
      <c r="O19" s="1770"/>
      <c r="P19" s="718"/>
      <c r="R19" s="1193"/>
      <c r="S19" s="1738"/>
      <c r="T19" s="1738"/>
      <c r="U19" s="1738"/>
      <c r="V19" s="422">
        <v>965</v>
      </c>
      <c r="W19" s="422">
        <v>765</v>
      </c>
      <c r="X19" s="422">
        <v>395</v>
      </c>
      <c r="Y19" s="719">
        <f t="shared" si="0"/>
        <v>0.29159887500000004</v>
      </c>
      <c r="Z19" s="435">
        <v>52</v>
      </c>
      <c r="AA19" s="727"/>
    </row>
    <row r="20" spans="1:27" ht="55.5" customHeight="1" thickBot="1">
      <c r="A20" s="1411" t="s">
        <v>1114</v>
      </c>
      <c r="B20" s="1412"/>
      <c r="C20" s="1412"/>
      <c r="D20" s="1412"/>
      <c r="E20" s="1412"/>
      <c r="F20" s="1412"/>
      <c r="G20" s="1412"/>
      <c r="H20" s="1412"/>
      <c r="I20" s="1413"/>
      <c r="J20" s="1732" t="s">
        <v>19</v>
      </c>
      <c r="K20" s="1733"/>
      <c r="L20" s="1733"/>
      <c r="M20" s="1734"/>
      <c r="N20" s="552"/>
      <c r="O20" s="552"/>
      <c r="P20" s="238"/>
      <c r="R20" s="238"/>
      <c r="S20" s="912"/>
      <c r="T20" s="912"/>
      <c r="U20" s="912"/>
      <c r="V20" s="427"/>
      <c r="W20" s="427"/>
      <c r="X20" s="427"/>
      <c r="Y20" s="430"/>
      <c r="Z20" s="239"/>
    </row>
    <row r="21" spans="1:27" ht="18" customHeight="1">
      <c r="A21" s="150" t="s">
        <v>993</v>
      </c>
      <c r="B21" s="1775">
        <v>2.2000000000000002</v>
      </c>
      <c r="C21" s="1790">
        <v>2.34</v>
      </c>
      <c r="D21" s="1792">
        <v>0.68500000000000005</v>
      </c>
      <c r="E21" s="1777">
        <v>401</v>
      </c>
      <c r="F21" s="46">
        <v>26</v>
      </c>
      <c r="G21" s="911" t="s">
        <v>509</v>
      </c>
      <c r="H21" s="464">
        <v>8.3000000000000007</v>
      </c>
      <c r="I21" s="1757" t="s">
        <v>326</v>
      </c>
      <c r="J21" s="1059">
        <v>107</v>
      </c>
      <c r="K21" s="1781">
        <f t="shared" ref="K21" si="5">J21+J22</f>
        <v>355</v>
      </c>
      <c r="L21" s="662">
        <f>IF(Начало!$D$8=0,0,J21*(1-Начало!$D$8))</f>
        <v>0</v>
      </c>
      <c r="M21" s="1802">
        <f t="shared" ref="M21" si="6">L21+L22</f>
        <v>0</v>
      </c>
      <c r="N21" s="1774"/>
      <c r="O21" s="1774">
        <v>21500</v>
      </c>
      <c r="P21" s="912"/>
      <c r="R21" s="1193"/>
      <c r="S21" s="1738">
        <f>N21*M21</f>
        <v>0</v>
      </c>
      <c r="T21" s="1738">
        <f>N21*(Y21+Y22)</f>
        <v>0</v>
      </c>
      <c r="U21" s="1738">
        <f>N21*(Z21+Z22)</f>
        <v>0</v>
      </c>
      <c r="V21" s="422">
        <v>790</v>
      </c>
      <c r="W21" s="422">
        <v>370</v>
      </c>
      <c r="X21" s="422">
        <v>270</v>
      </c>
      <c r="Y21" s="913">
        <f t="shared" ref="Y21:Y28" si="7">(V21/1000)*(W21/1000)*(X21/1000)</f>
        <v>7.8921000000000005E-2</v>
      </c>
      <c r="Z21" s="435">
        <v>10.6</v>
      </c>
      <c r="AA21" s="727"/>
    </row>
    <row r="22" spans="1:27" ht="18" customHeight="1">
      <c r="A22" s="71" t="s">
        <v>994</v>
      </c>
      <c r="B22" s="1776">
        <v>2.2000000000000002</v>
      </c>
      <c r="C22" s="1791">
        <v>2.34</v>
      </c>
      <c r="D22" s="1793"/>
      <c r="E22" s="1778"/>
      <c r="F22" s="46">
        <v>54</v>
      </c>
      <c r="G22" s="46" t="s">
        <v>643</v>
      </c>
      <c r="H22" s="464">
        <v>23.9</v>
      </c>
      <c r="I22" s="1758"/>
      <c r="J22" s="1064">
        <v>248</v>
      </c>
      <c r="K22" s="1751"/>
      <c r="L22" s="661">
        <f>IF(Начало!$D$8=0,0,J22*(1-Начало!$D$8))</f>
        <v>0</v>
      </c>
      <c r="M22" s="1746"/>
      <c r="N22" s="1752"/>
      <c r="O22" s="1752"/>
      <c r="P22" s="912"/>
      <c r="R22" s="1193"/>
      <c r="S22" s="1738"/>
      <c r="T22" s="1738"/>
      <c r="U22" s="1738"/>
      <c r="V22" s="422">
        <v>815</v>
      </c>
      <c r="W22" s="422">
        <v>615</v>
      </c>
      <c r="X22" s="422">
        <v>325</v>
      </c>
      <c r="Y22" s="913">
        <f t="shared" si="7"/>
        <v>0.16289812499999998</v>
      </c>
      <c r="Z22" s="435">
        <v>26.2</v>
      </c>
      <c r="AA22" s="727"/>
    </row>
    <row r="23" spans="1:27" ht="18" customHeight="1">
      <c r="A23" s="140" t="s">
        <v>659</v>
      </c>
      <c r="B23" s="1782">
        <v>2.64</v>
      </c>
      <c r="C23" s="1784">
        <v>2.64</v>
      </c>
      <c r="D23" s="1786">
        <v>0.82099999999999995</v>
      </c>
      <c r="E23" s="1788">
        <v>453</v>
      </c>
      <c r="F23" s="46">
        <v>26</v>
      </c>
      <c r="G23" s="911" t="s">
        <v>509</v>
      </c>
      <c r="H23" s="464">
        <v>8.3000000000000007</v>
      </c>
      <c r="I23" s="1758"/>
      <c r="J23" s="1063">
        <v>116</v>
      </c>
      <c r="K23" s="1745">
        <f t="shared" ref="K23" si="8">J23+J24</f>
        <v>388</v>
      </c>
      <c r="L23" s="663">
        <f>IF(Начало!$D$8=0,0,J23*(1-Начало!$D$8))</f>
        <v>0</v>
      </c>
      <c r="M23" s="1773">
        <f t="shared" ref="M23" si="9">L23+L24</f>
        <v>0</v>
      </c>
      <c r="N23" s="1779"/>
      <c r="O23" s="1779">
        <v>23500</v>
      </c>
      <c r="P23" s="912"/>
      <c r="R23" s="1193"/>
      <c r="S23" s="1738">
        <f>N23*M23</f>
        <v>0</v>
      </c>
      <c r="T23" s="1738">
        <f>N23*(Y23+Y24)</f>
        <v>0</v>
      </c>
      <c r="U23" s="1738">
        <f>N23*(Z23+Z24)</f>
        <v>0</v>
      </c>
      <c r="V23" s="422">
        <v>790</v>
      </c>
      <c r="W23" s="422">
        <v>370</v>
      </c>
      <c r="X23" s="422">
        <v>270</v>
      </c>
      <c r="Y23" s="913">
        <f t="shared" ref="Y23:Y24" si="10">(V23/1000)*(W23/1000)*(X23/1000)</f>
        <v>7.8921000000000005E-2</v>
      </c>
      <c r="Z23" s="435">
        <v>10.6</v>
      </c>
      <c r="AA23" s="727"/>
    </row>
    <row r="24" spans="1:27" ht="18" customHeight="1">
      <c r="A24" s="71" t="s">
        <v>660</v>
      </c>
      <c r="B24" s="1776"/>
      <c r="C24" s="1791"/>
      <c r="D24" s="1793"/>
      <c r="E24" s="1778"/>
      <c r="F24" s="46">
        <v>56</v>
      </c>
      <c r="G24" s="910" t="s">
        <v>1125</v>
      </c>
      <c r="H24" s="464">
        <v>26.2</v>
      </c>
      <c r="I24" s="1758"/>
      <c r="J24" s="1112">
        <v>272</v>
      </c>
      <c r="K24" s="1751"/>
      <c r="L24" s="661">
        <f>IF(Начало!$D$8=0,0,J24*(1-Начало!$D$8))</f>
        <v>0</v>
      </c>
      <c r="M24" s="1746"/>
      <c r="N24" s="1752"/>
      <c r="O24" s="1752"/>
      <c r="P24" s="912"/>
      <c r="R24" s="1193"/>
      <c r="S24" s="1738"/>
      <c r="T24" s="1738"/>
      <c r="U24" s="1738"/>
      <c r="V24" s="422">
        <v>828</v>
      </c>
      <c r="W24" s="422">
        <v>540</v>
      </c>
      <c r="X24" s="422">
        <v>298</v>
      </c>
      <c r="Y24" s="913">
        <f t="shared" si="10"/>
        <v>0.13324175999999999</v>
      </c>
      <c r="Z24" s="435">
        <v>28.3</v>
      </c>
      <c r="AA24" s="727"/>
    </row>
    <row r="25" spans="1:27" ht="18" customHeight="1">
      <c r="A25" s="71" t="s">
        <v>661</v>
      </c>
      <c r="B25" s="1798">
        <v>3.52</v>
      </c>
      <c r="C25" s="1799">
        <v>3.81</v>
      </c>
      <c r="D25" s="1800">
        <v>1.0960000000000001</v>
      </c>
      <c r="E25" s="1801">
        <v>523</v>
      </c>
      <c r="F25" s="46">
        <v>26.5</v>
      </c>
      <c r="G25" s="46" t="s">
        <v>510</v>
      </c>
      <c r="H25" s="464">
        <v>8.8000000000000007</v>
      </c>
      <c r="I25" s="1758"/>
      <c r="J25" s="1104">
        <v>160</v>
      </c>
      <c r="K25" s="1745">
        <f t="shared" ref="K25" si="11">J25+J26</f>
        <v>529</v>
      </c>
      <c r="L25" s="661">
        <f>IF(Начало!$D$8=0,0,J25*(1-Начало!$D$8))</f>
        <v>0</v>
      </c>
      <c r="M25" s="1746">
        <f t="shared" ref="M25" si="12">L25+L26</f>
        <v>0</v>
      </c>
      <c r="N25" s="1748"/>
      <c r="O25" s="1748">
        <v>31900</v>
      </c>
      <c r="P25" s="912"/>
      <c r="R25" s="1193"/>
      <c r="S25" s="1738">
        <f>N25*M25</f>
        <v>0</v>
      </c>
      <c r="T25" s="1738">
        <f>N25*(Y25+Y26)</f>
        <v>0</v>
      </c>
      <c r="U25" s="1738">
        <f>N25*(Z25+Z26)</f>
        <v>0</v>
      </c>
      <c r="V25" s="422">
        <v>875</v>
      </c>
      <c r="W25" s="422">
        <v>375</v>
      </c>
      <c r="X25" s="422">
        <v>285</v>
      </c>
      <c r="Y25" s="913">
        <f t="shared" si="7"/>
        <v>9.3515624999999991E-2</v>
      </c>
      <c r="Z25" s="435">
        <v>11</v>
      </c>
      <c r="AA25" s="727"/>
    </row>
    <row r="26" spans="1:27" ht="18" customHeight="1">
      <c r="A26" s="71" t="s">
        <v>662</v>
      </c>
      <c r="B26" s="1798"/>
      <c r="C26" s="1799"/>
      <c r="D26" s="1800"/>
      <c r="E26" s="1801"/>
      <c r="F26" s="46">
        <v>56</v>
      </c>
      <c r="G26" s="46" t="s">
        <v>649</v>
      </c>
      <c r="H26" s="464">
        <v>31.2</v>
      </c>
      <c r="I26" s="1758"/>
      <c r="J26" s="1104">
        <v>369</v>
      </c>
      <c r="K26" s="1751"/>
      <c r="L26" s="661">
        <f>IF(Начало!$D$8=0,0,J26*(1-Начало!$D$8))</f>
        <v>0</v>
      </c>
      <c r="M26" s="1746"/>
      <c r="N26" s="1752"/>
      <c r="O26" s="1752"/>
      <c r="P26" s="912"/>
      <c r="R26" s="1193"/>
      <c r="S26" s="1738"/>
      <c r="T26" s="1738"/>
      <c r="U26" s="1738"/>
      <c r="V26" s="422">
        <v>900</v>
      </c>
      <c r="W26" s="422">
        <v>585</v>
      </c>
      <c r="X26" s="422">
        <v>345</v>
      </c>
      <c r="Y26" s="913">
        <f t="shared" si="7"/>
        <v>0.18164249999999998</v>
      </c>
      <c r="Z26" s="435">
        <v>33.5</v>
      </c>
      <c r="AA26" s="727"/>
    </row>
    <row r="27" spans="1:27" ht="18" customHeight="1">
      <c r="A27" s="140" t="s">
        <v>995</v>
      </c>
      <c r="B27" s="1798">
        <v>5.28</v>
      </c>
      <c r="C27" s="1799">
        <v>5.42</v>
      </c>
      <c r="D27" s="1800">
        <v>1.643</v>
      </c>
      <c r="E27" s="1801">
        <v>787</v>
      </c>
      <c r="F27" s="46">
        <v>30</v>
      </c>
      <c r="G27" s="911" t="s">
        <v>511</v>
      </c>
      <c r="H27" s="464">
        <v>11.6</v>
      </c>
      <c r="I27" s="1758"/>
      <c r="J27" s="1063">
        <v>249</v>
      </c>
      <c r="K27" s="1745">
        <f t="shared" ref="K27" si="13">J27+J28</f>
        <v>830</v>
      </c>
      <c r="L27" s="663">
        <f>IF(Начало!$D$8=0,0,J27*(1-Начало!$D$8))</f>
        <v>0</v>
      </c>
      <c r="M27" s="1773">
        <f t="shared" ref="M27" si="14">L27+L28</f>
        <v>0</v>
      </c>
      <c r="N27" s="1779"/>
      <c r="O27" s="1779">
        <v>49900</v>
      </c>
      <c r="P27" s="912"/>
      <c r="R27" s="1193"/>
      <c r="S27" s="1738">
        <f>N27*M27</f>
        <v>0</v>
      </c>
      <c r="T27" s="1738">
        <f>N27*(Y27+Y28)</f>
        <v>0</v>
      </c>
      <c r="U27" s="1738">
        <f>N27*(Z27+Z28)</f>
        <v>0</v>
      </c>
      <c r="V27" s="422">
        <v>1045</v>
      </c>
      <c r="W27" s="422">
        <v>405</v>
      </c>
      <c r="X27" s="422">
        <v>305</v>
      </c>
      <c r="Y27" s="913">
        <f t="shared" si="7"/>
        <v>0.12908362500000001</v>
      </c>
      <c r="Z27" s="435">
        <v>14.8</v>
      </c>
      <c r="AA27" s="727"/>
    </row>
    <row r="28" spans="1:27" ht="18" customHeight="1">
      <c r="A28" s="71" t="s">
        <v>996</v>
      </c>
      <c r="B28" s="1798">
        <v>5.28</v>
      </c>
      <c r="C28" s="1799">
        <v>5.57</v>
      </c>
      <c r="D28" s="1800"/>
      <c r="E28" s="1801"/>
      <c r="F28" s="46">
        <v>59</v>
      </c>
      <c r="G28" s="910" t="s">
        <v>649</v>
      </c>
      <c r="H28" s="464">
        <v>37.700000000000003</v>
      </c>
      <c r="I28" s="1758"/>
      <c r="J28" s="1112">
        <v>581</v>
      </c>
      <c r="K28" s="1751"/>
      <c r="L28" s="661">
        <f>IF(Начало!$D$8=0,0,J28*(1-Начало!$D$8))</f>
        <v>0</v>
      </c>
      <c r="M28" s="1746"/>
      <c r="N28" s="1752"/>
      <c r="O28" s="1752"/>
      <c r="P28" s="912"/>
      <c r="R28" s="1193"/>
      <c r="S28" s="1738"/>
      <c r="T28" s="1738"/>
      <c r="U28" s="1738"/>
      <c r="V28" s="422">
        <v>900</v>
      </c>
      <c r="W28" s="422">
        <v>615</v>
      </c>
      <c r="X28" s="422">
        <v>348</v>
      </c>
      <c r="Y28" s="913">
        <f t="shared" si="7"/>
        <v>0.19261799999999998</v>
      </c>
      <c r="Z28" s="435">
        <v>40</v>
      </c>
      <c r="AA28" s="727"/>
    </row>
    <row r="29" spans="1:27" ht="18" customHeight="1">
      <c r="A29" s="71" t="s">
        <v>997</v>
      </c>
      <c r="B29" s="1798">
        <v>7.03</v>
      </c>
      <c r="C29" s="1799">
        <v>7.62</v>
      </c>
      <c r="D29" s="1800">
        <v>2.5030000000000001</v>
      </c>
      <c r="E29" s="1801">
        <v>1060</v>
      </c>
      <c r="F29" s="46">
        <v>39.5</v>
      </c>
      <c r="G29" s="46" t="s">
        <v>512</v>
      </c>
      <c r="H29" s="464">
        <v>14</v>
      </c>
      <c r="I29" s="1816" t="s">
        <v>327</v>
      </c>
      <c r="J29" s="1104">
        <v>324</v>
      </c>
      <c r="K29" s="1745">
        <f t="shared" ref="K29" si="15">J29+J30</f>
        <v>1081</v>
      </c>
      <c r="L29" s="661">
        <f>IF(Начало!$D$8=0,0,J29*(1-Начало!$D$8))</f>
        <v>0</v>
      </c>
      <c r="M29" s="1746">
        <f t="shared" ref="M29" si="16">L29+L30</f>
        <v>0</v>
      </c>
      <c r="N29" s="1748"/>
      <c r="O29" s="1748">
        <v>64500</v>
      </c>
      <c r="P29" s="912"/>
      <c r="R29" s="1193"/>
      <c r="S29" s="1738">
        <f>N29*M29</f>
        <v>0</v>
      </c>
      <c r="T29" s="1738">
        <f>N29*(Y29+Y30)</f>
        <v>0</v>
      </c>
      <c r="U29" s="1738">
        <f>N29*(Z29+Z30)</f>
        <v>0</v>
      </c>
      <c r="V29" s="422">
        <v>1155</v>
      </c>
      <c r="W29" s="422">
        <v>315</v>
      </c>
      <c r="X29" s="422">
        <v>415</v>
      </c>
      <c r="Y29" s="913">
        <f t="shared" ref="Y29:Y30" si="17">(V29/1000)*(W29/1000)*(X29/1000)</f>
        <v>0.15098737500000001</v>
      </c>
      <c r="Z29" s="435">
        <v>17.5</v>
      </c>
      <c r="AA29" s="727"/>
    </row>
    <row r="30" spans="1:27" ht="18" customHeight="1">
      <c r="A30" s="71" t="s">
        <v>998</v>
      </c>
      <c r="B30" s="1798">
        <v>7.03</v>
      </c>
      <c r="C30" s="1799">
        <v>7.33</v>
      </c>
      <c r="D30" s="1800"/>
      <c r="E30" s="1801"/>
      <c r="F30" s="46">
        <v>59.5</v>
      </c>
      <c r="G30" s="46" t="s">
        <v>521</v>
      </c>
      <c r="H30" s="464">
        <v>50.6</v>
      </c>
      <c r="I30" s="1806"/>
      <c r="J30" s="1104">
        <v>757</v>
      </c>
      <c r="K30" s="1751"/>
      <c r="L30" s="661">
        <f>IF(Начало!$D$8=0,0,J30*(1-Начало!$D$8))</f>
        <v>0</v>
      </c>
      <c r="M30" s="1746"/>
      <c r="N30" s="1752"/>
      <c r="O30" s="1752"/>
      <c r="P30" s="912"/>
      <c r="R30" s="1193"/>
      <c r="S30" s="1738"/>
      <c r="T30" s="1738"/>
      <c r="U30" s="1738"/>
      <c r="V30" s="422">
        <v>965</v>
      </c>
      <c r="W30" s="422">
        <v>765</v>
      </c>
      <c r="X30" s="422">
        <v>395</v>
      </c>
      <c r="Y30" s="913">
        <f t="shared" si="17"/>
        <v>0.29159887500000004</v>
      </c>
      <c r="Z30" s="435">
        <v>53.8</v>
      </c>
      <c r="AA30" s="727"/>
    </row>
    <row r="31" spans="1:27" ht="18" customHeight="1">
      <c r="A31" s="71" t="s">
        <v>999</v>
      </c>
      <c r="B31" s="1798">
        <v>8.7899999999999991</v>
      </c>
      <c r="C31" s="1799">
        <v>9.3800000000000008</v>
      </c>
      <c r="D31" s="1800">
        <v>2.7389999999999999</v>
      </c>
      <c r="E31" s="1801">
        <v>1450</v>
      </c>
      <c r="F31" s="46">
        <v>40</v>
      </c>
      <c r="G31" s="46" t="s">
        <v>1050</v>
      </c>
      <c r="H31" s="464">
        <v>20.100000000000001</v>
      </c>
      <c r="I31" s="1806"/>
      <c r="J31" s="1104">
        <v>425</v>
      </c>
      <c r="K31" s="1745">
        <f t="shared" ref="K31" si="18">J31+J32</f>
        <v>1418</v>
      </c>
      <c r="L31" s="661">
        <f>IF(Начало!$D$8=0,0,J31*(1-Начало!$D$8))</f>
        <v>0</v>
      </c>
      <c r="M31" s="1746">
        <f t="shared" ref="M31" si="19">L31+L32</f>
        <v>0</v>
      </c>
      <c r="N31" s="1748"/>
      <c r="O31" s="1748">
        <v>83900</v>
      </c>
      <c r="P31" s="912"/>
      <c r="R31" s="1193"/>
      <c r="S31" s="1738">
        <f>N31*M31</f>
        <v>0</v>
      </c>
      <c r="T31" s="1738">
        <f>N31*(Y31+Y32)</f>
        <v>0</v>
      </c>
      <c r="U31" s="1738">
        <f>N31*(Z31+Z32)</f>
        <v>0</v>
      </c>
      <c r="V31" s="422">
        <v>1340</v>
      </c>
      <c r="W31" s="422">
        <v>380</v>
      </c>
      <c r="X31" s="422">
        <v>450</v>
      </c>
      <c r="Y31" s="913">
        <f t="shared" ref="Y31:Y32" si="20">(V31/1000)*(W31/1000)*(X31/1000)</f>
        <v>0.22914000000000001</v>
      </c>
      <c r="Z31" s="435">
        <v>25.9</v>
      </c>
      <c r="AA31" s="727"/>
    </row>
    <row r="32" spans="1:27" ht="18" customHeight="1">
      <c r="A32" s="71" t="s">
        <v>1000</v>
      </c>
      <c r="B32" s="1798"/>
      <c r="C32" s="1799"/>
      <c r="D32" s="1800"/>
      <c r="E32" s="1801"/>
      <c r="F32" s="46">
        <v>58.5</v>
      </c>
      <c r="G32" s="46" t="s">
        <v>530</v>
      </c>
      <c r="H32" s="464">
        <v>62.5</v>
      </c>
      <c r="I32" s="1806"/>
      <c r="J32" s="1104">
        <v>993</v>
      </c>
      <c r="K32" s="1751"/>
      <c r="L32" s="661">
        <f>IF(Начало!$D$8=0,0,J32*(1-Начало!$D$8))</f>
        <v>0</v>
      </c>
      <c r="M32" s="1746"/>
      <c r="N32" s="1752"/>
      <c r="O32" s="1752"/>
      <c r="P32" s="912"/>
      <c r="R32" s="1193"/>
      <c r="S32" s="1738"/>
      <c r="T32" s="1738"/>
      <c r="U32" s="1738"/>
      <c r="V32" s="422">
        <v>1090</v>
      </c>
      <c r="W32" s="422">
        <v>875</v>
      </c>
      <c r="X32" s="422">
        <v>500</v>
      </c>
      <c r="Y32" s="913">
        <f t="shared" si="20"/>
        <v>0.47687500000000005</v>
      </c>
      <c r="Z32" s="435">
        <v>68.5</v>
      </c>
      <c r="AA32" s="727"/>
    </row>
    <row r="33" spans="1:27" ht="18" customHeight="1">
      <c r="A33" s="71" t="s">
        <v>1001</v>
      </c>
      <c r="B33" s="1782">
        <v>9.9600000000000009</v>
      </c>
      <c r="C33" s="1784">
        <v>10.8</v>
      </c>
      <c r="D33" s="1786">
        <v>3.1040000000000001</v>
      </c>
      <c r="E33" s="1788">
        <v>1370</v>
      </c>
      <c r="F33" s="46">
        <v>41</v>
      </c>
      <c r="G33" s="46" t="s">
        <v>1050</v>
      </c>
      <c r="H33" s="464">
        <v>21.8</v>
      </c>
      <c r="I33" s="1806"/>
      <c r="J33" s="1104">
        <v>564</v>
      </c>
      <c r="K33" s="1745">
        <f t="shared" ref="K33" si="21">J33+J34</f>
        <v>1879</v>
      </c>
      <c r="L33" s="661">
        <f>IF(Начало!$D$8=0,0,J33*(1-Начало!$D$8))</f>
        <v>0</v>
      </c>
      <c r="M33" s="1746">
        <f t="shared" ref="M33" si="22">L33+L34</f>
        <v>0</v>
      </c>
      <c r="N33" s="1748"/>
      <c r="O33" s="1748">
        <v>109900</v>
      </c>
      <c r="P33" s="912"/>
      <c r="R33" s="1193"/>
      <c r="S33" s="1738">
        <f>N33*M33</f>
        <v>0</v>
      </c>
      <c r="T33" s="1738">
        <f>N33*(Y33+Y34)</f>
        <v>0</v>
      </c>
      <c r="U33" s="1738">
        <f>N33*(Z33+Z34)</f>
        <v>0</v>
      </c>
      <c r="V33" s="422">
        <v>1340</v>
      </c>
      <c r="W33" s="422">
        <v>380</v>
      </c>
      <c r="X33" s="422">
        <v>450</v>
      </c>
      <c r="Y33" s="913">
        <f t="shared" ref="Y33:Y34" si="23">(V33/1000)*(W33/1000)*(X33/1000)</f>
        <v>0.22914000000000001</v>
      </c>
      <c r="Z33" s="435">
        <v>27.6</v>
      </c>
      <c r="AA33" s="727"/>
    </row>
    <row r="34" spans="1:27" ht="18" customHeight="1" thickBot="1">
      <c r="A34" s="71" t="s">
        <v>1002</v>
      </c>
      <c r="B34" s="1783"/>
      <c r="C34" s="1785"/>
      <c r="D34" s="1787"/>
      <c r="E34" s="1789"/>
      <c r="F34" s="46">
        <v>62.1</v>
      </c>
      <c r="G34" s="46" t="s">
        <v>530</v>
      </c>
      <c r="H34" s="464">
        <v>70.099999999999994</v>
      </c>
      <c r="I34" s="1817"/>
      <c r="J34" s="1104">
        <v>1315</v>
      </c>
      <c r="K34" s="1751"/>
      <c r="L34" s="661">
        <f>IF(Начало!$D$8=0,0,J34*(1-Начало!$D$8))</f>
        <v>0</v>
      </c>
      <c r="M34" s="1746"/>
      <c r="N34" s="1752"/>
      <c r="O34" s="1752"/>
      <c r="P34" s="912"/>
      <c r="Q34" s="1193"/>
      <c r="R34" s="1192"/>
      <c r="S34" s="1738"/>
      <c r="T34" s="1738"/>
      <c r="U34" s="1738"/>
      <c r="V34" s="422">
        <v>1090</v>
      </c>
      <c r="W34" s="422">
        <v>875</v>
      </c>
      <c r="X34" s="422">
        <v>500</v>
      </c>
      <c r="Y34" s="913">
        <f t="shared" si="23"/>
        <v>0.47687500000000005</v>
      </c>
      <c r="Z34" s="435">
        <v>76.5</v>
      </c>
      <c r="AA34" s="727"/>
    </row>
    <row r="35" spans="1:27" ht="56.25" customHeight="1" thickBot="1">
      <c r="A35" s="1411" t="s">
        <v>1547</v>
      </c>
      <c r="B35" s="1412"/>
      <c r="C35" s="1412"/>
      <c r="D35" s="1412"/>
      <c r="E35" s="1412"/>
      <c r="F35" s="1412"/>
      <c r="G35" s="1412"/>
      <c r="H35" s="1412"/>
      <c r="I35" s="1413"/>
      <c r="J35" s="1732" t="s">
        <v>19</v>
      </c>
      <c r="K35" s="1733"/>
      <c r="L35" s="1733"/>
      <c r="M35" s="1734"/>
      <c r="N35" s="552"/>
      <c r="O35" s="552"/>
      <c r="P35" s="238"/>
      <c r="Q35" s="238"/>
      <c r="R35" s="1192"/>
      <c r="S35" s="718"/>
      <c r="T35" s="718"/>
      <c r="U35" s="718"/>
      <c r="V35" s="427"/>
      <c r="W35" s="427"/>
      <c r="X35" s="427"/>
      <c r="Y35" s="430"/>
      <c r="Z35" s="239"/>
    </row>
    <row r="36" spans="1:27" ht="18" customHeight="1">
      <c r="A36" s="150" t="s">
        <v>1027</v>
      </c>
      <c r="B36" s="1775">
        <v>2.2000000000000002</v>
      </c>
      <c r="C36" s="1790">
        <v>2.34</v>
      </c>
      <c r="D36" s="1792">
        <v>0.68500000000000005</v>
      </c>
      <c r="E36" s="1777">
        <v>401</v>
      </c>
      <c r="F36" s="46">
        <v>26</v>
      </c>
      <c r="G36" s="918" t="s">
        <v>509</v>
      </c>
      <c r="H36" s="464">
        <v>8.3000000000000007</v>
      </c>
      <c r="I36" s="1757" t="s">
        <v>326</v>
      </c>
      <c r="J36" s="1059">
        <v>186</v>
      </c>
      <c r="K36" s="1781">
        <f t="shared" ref="K36" si="24">J36+J37</f>
        <v>434</v>
      </c>
      <c r="L36" s="662">
        <f>IF(Начало!$D$8=0,0,J36*(1-Начало!$D$8))</f>
        <v>0</v>
      </c>
      <c r="M36" s="1802">
        <f t="shared" ref="M36" si="25">L36+L37</f>
        <v>0</v>
      </c>
      <c r="N36" s="1774"/>
      <c r="O36" s="1774">
        <v>25900</v>
      </c>
      <c r="P36" s="917"/>
      <c r="Q36" s="1193"/>
      <c r="R36" s="1192"/>
      <c r="S36" s="1738">
        <f>N36*M36</f>
        <v>0</v>
      </c>
      <c r="T36" s="1738">
        <f>N36*(Y36+Y37)</f>
        <v>0</v>
      </c>
      <c r="U36" s="1738">
        <f>N36*(Z36+Z37)</f>
        <v>0</v>
      </c>
      <c r="V36" s="422">
        <v>790</v>
      </c>
      <c r="W36" s="422">
        <v>370</v>
      </c>
      <c r="X36" s="422">
        <v>270</v>
      </c>
      <c r="Y36" s="920">
        <f t="shared" ref="Y36:Y37" si="26">(V36/1000)*(W36/1000)*(X36/1000)</f>
        <v>7.8921000000000005E-2</v>
      </c>
      <c r="Z36" s="435">
        <v>10.6</v>
      </c>
      <c r="AA36" s="727"/>
    </row>
    <row r="37" spans="1:27" ht="18" customHeight="1">
      <c r="A37" s="71" t="s">
        <v>994</v>
      </c>
      <c r="B37" s="1776">
        <v>2.2000000000000002</v>
      </c>
      <c r="C37" s="1791">
        <v>2.34</v>
      </c>
      <c r="D37" s="1793"/>
      <c r="E37" s="1778"/>
      <c r="F37" s="46">
        <v>54</v>
      </c>
      <c r="G37" s="46" t="s">
        <v>643</v>
      </c>
      <c r="H37" s="464">
        <v>23.9</v>
      </c>
      <c r="I37" s="1758"/>
      <c r="J37" s="1064">
        <v>248</v>
      </c>
      <c r="K37" s="1751"/>
      <c r="L37" s="661">
        <f>IF(Начало!$D$8=0,0,J37*(1-Начало!$D$8))</f>
        <v>0</v>
      </c>
      <c r="M37" s="1746"/>
      <c r="N37" s="1752"/>
      <c r="O37" s="1752"/>
      <c r="P37" s="917"/>
      <c r="Q37" s="1193"/>
      <c r="R37" s="1192"/>
      <c r="S37" s="1738"/>
      <c r="T37" s="1738"/>
      <c r="U37" s="1738"/>
      <c r="V37" s="422">
        <v>815</v>
      </c>
      <c r="W37" s="422">
        <v>615</v>
      </c>
      <c r="X37" s="422">
        <v>325</v>
      </c>
      <c r="Y37" s="920">
        <f t="shared" si="26"/>
        <v>0.16289812499999998</v>
      </c>
      <c r="Z37" s="435">
        <v>26.2</v>
      </c>
      <c r="AA37" s="727"/>
    </row>
    <row r="38" spans="1:27" ht="18" customHeight="1">
      <c r="A38" s="140" t="s">
        <v>1028</v>
      </c>
      <c r="B38" s="1782">
        <v>2.64</v>
      </c>
      <c r="C38" s="1784">
        <v>2.64</v>
      </c>
      <c r="D38" s="1786">
        <v>0.82099999999999995</v>
      </c>
      <c r="E38" s="1788">
        <v>453</v>
      </c>
      <c r="F38" s="918">
        <v>26</v>
      </c>
      <c r="G38" s="461" t="s">
        <v>509</v>
      </c>
      <c r="H38" s="462">
        <v>8.3000000000000007</v>
      </c>
      <c r="I38" s="1758"/>
      <c r="J38" s="1063">
        <v>196</v>
      </c>
      <c r="K38" s="1745">
        <f t="shared" ref="K38" si="27">J38+J39</f>
        <v>468</v>
      </c>
      <c r="L38" s="663">
        <f>IF(Начало!$D$8=0,0,J38*(1-Начало!$D$8))</f>
        <v>0</v>
      </c>
      <c r="M38" s="1773">
        <f t="shared" ref="M38" si="28">L38+L39</f>
        <v>0</v>
      </c>
      <c r="N38" s="1779"/>
      <c r="O38" s="1779">
        <v>28500</v>
      </c>
      <c r="P38" s="718"/>
      <c r="Q38" s="1193"/>
      <c r="R38" s="1192"/>
      <c r="S38" s="1738">
        <f>N38*M38</f>
        <v>0</v>
      </c>
      <c r="T38" s="1738">
        <f>N38*(Y38+Y39)</f>
        <v>0</v>
      </c>
      <c r="U38" s="1738">
        <f>N38*(Z38+Z39)</f>
        <v>0</v>
      </c>
      <c r="V38" s="422">
        <v>790</v>
      </c>
      <c r="W38" s="422">
        <v>370</v>
      </c>
      <c r="X38" s="422">
        <v>270</v>
      </c>
      <c r="Y38" s="719">
        <f t="shared" ref="Y38:Y41" si="29">(V38/1000)*(W38/1000)*(X38/1000)</f>
        <v>7.8921000000000005E-2</v>
      </c>
      <c r="Z38" s="435">
        <v>10.6</v>
      </c>
      <c r="AA38" s="727"/>
    </row>
    <row r="39" spans="1:27" ht="18" customHeight="1">
      <c r="A39" s="71" t="s">
        <v>660</v>
      </c>
      <c r="B39" s="1776"/>
      <c r="C39" s="1791"/>
      <c r="D39" s="1793"/>
      <c r="E39" s="1778"/>
      <c r="F39" s="46">
        <v>56</v>
      </c>
      <c r="G39" s="456" t="s">
        <v>1125</v>
      </c>
      <c r="H39" s="464">
        <v>26.2</v>
      </c>
      <c r="I39" s="1758"/>
      <c r="J39" s="1112">
        <v>272</v>
      </c>
      <c r="K39" s="1751"/>
      <c r="L39" s="661">
        <f>IF(Начало!$D$8=0,0,J39*(1-Начало!$D$8))</f>
        <v>0</v>
      </c>
      <c r="M39" s="1746"/>
      <c r="N39" s="1752"/>
      <c r="O39" s="1752"/>
      <c r="P39" s="718"/>
      <c r="Q39" s="1193"/>
      <c r="R39" s="1192"/>
      <c r="S39" s="1738"/>
      <c r="T39" s="1738"/>
      <c r="U39" s="1738"/>
      <c r="V39" s="422">
        <v>828</v>
      </c>
      <c r="W39" s="422">
        <v>540</v>
      </c>
      <c r="X39" s="422">
        <v>298</v>
      </c>
      <c r="Y39" s="719">
        <f t="shared" si="29"/>
        <v>0.13324175999999999</v>
      </c>
      <c r="Z39" s="435">
        <v>28.3</v>
      </c>
      <c r="AA39" s="727"/>
    </row>
    <row r="40" spans="1:27" ht="18" customHeight="1">
      <c r="A40" s="71" t="s">
        <v>1029</v>
      </c>
      <c r="B40" s="1827">
        <v>3.52</v>
      </c>
      <c r="C40" s="1830">
        <v>3.81</v>
      </c>
      <c r="D40" s="1831">
        <v>1.0960000000000001</v>
      </c>
      <c r="E40" s="1826">
        <v>523</v>
      </c>
      <c r="F40" s="46">
        <v>26.5</v>
      </c>
      <c r="G40" s="46" t="s">
        <v>510</v>
      </c>
      <c r="H40" s="464">
        <v>8.8000000000000007</v>
      </c>
      <c r="I40" s="1758"/>
      <c r="J40" s="1104">
        <v>239</v>
      </c>
      <c r="K40" s="1745">
        <f t="shared" ref="K40" si="30">J40+J41</f>
        <v>608</v>
      </c>
      <c r="L40" s="661">
        <f>IF(Начало!$D$8=0,0,J40*(1-Начало!$D$8))</f>
        <v>0</v>
      </c>
      <c r="M40" s="1746">
        <f t="shared" ref="M40" si="31">L40+L41</f>
        <v>0</v>
      </c>
      <c r="N40" s="1748"/>
      <c r="O40" s="1748">
        <v>34500</v>
      </c>
      <c r="P40" s="718"/>
      <c r="Q40" s="1193"/>
      <c r="R40" s="1192"/>
      <c r="S40" s="1738">
        <f>N40*M40</f>
        <v>0</v>
      </c>
      <c r="T40" s="1738">
        <f>N40*(Y40+Y41)</f>
        <v>0</v>
      </c>
      <c r="U40" s="1738">
        <f>N40*(Z40+Z41)</f>
        <v>0</v>
      </c>
      <c r="V40" s="422">
        <v>875</v>
      </c>
      <c r="W40" s="422">
        <v>375</v>
      </c>
      <c r="X40" s="422">
        <v>285</v>
      </c>
      <c r="Y40" s="719">
        <f t="shared" si="29"/>
        <v>9.3515624999999991E-2</v>
      </c>
      <c r="Z40" s="435">
        <v>11</v>
      </c>
      <c r="AA40" s="727"/>
    </row>
    <row r="41" spans="1:27" ht="18" customHeight="1" thickBot="1">
      <c r="A41" s="71" t="s">
        <v>662</v>
      </c>
      <c r="B41" s="1783"/>
      <c r="C41" s="1785"/>
      <c r="D41" s="1787"/>
      <c r="E41" s="1789"/>
      <c r="F41" s="46">
        <v>56</v>
      </c>
      <c r="G41" s="46" t="s">
        <v>649</v>
      </c>
      <c r="H41" s="464">
        <v>31.2</v>
      </c>
      <c r="I41" s="1780"/>
      <c r="J41" s="1104">
        <v>369</v>
      </c>
      <c r="K41" s="1751"/>
      <c r="L41" s="661">
        <f>IF(Начало!$D$8=0,0,J41*(1-Начало!$D$8))</f>
        <v>0</v>
      </c>
      <c r="M41" s="1746"/>
      <c r="N41" s="1752"/>
      <c r="O41" s="1752"/>
      <c r="P41" s="718"/>
      <c r="Q41" s="1193"/>
      <c r="R41" s="1192"/>
      <c r="S41" s="1738"/>
      <c r="T41" s="1738"/>
      <c r="U41" s="1738"/>
      <c r="V41" s="422">
        <v>900</v>
      </c>
      <c r="W41" s="422">
        <v>585</v>
      </c>
      <c r="X41" s="422">
        <v>345</v>
      </c>
      <c r="Y41" s="719">
        <f t="shared" si="29"/>
        <v>0.18164249999999998</v>
      </c>
      <c r="Z41" s="435">
        <v>33.5</v>
      </c>
      <c r="AA41" s="727"/>
    </row>
    <row r="42" spans="1:27" ht="45" customHeight="1" thickBot="1">
      <c r="A42" s="1411" t="s">
        <v>1492</v>
      </c>
      <c r="B42" s="1412"/>
      <c r="C42" s="1412"/>
      <c r="D42" s="1412"/>
      <c r="E42" s="1412"/>
      <c r="F42" s="1412"/>
      <c r="G42" s="1412"/>
      <c r="H42" s="1412"/>
      <c r="I42" s="1413"/>
      <c r="J42" s="1732" t="s">
        <v>19</v>
      </c>
      <c r="K42" s="1733"/>
      <c r="L42" s="1733"/>
      <c r="M42" s="1734"/>
      <c r="N42" s="552"/>
      <c r="O42" s="552"/>
      <c r="P42" s="238"/>
      <c r="Q42" s="238"/>
      <c r="R42" s="1192"/>
      <c r="S42" s="238"/>
      <c r="T42" s="238"/>
      <c r="U42" s="238"/>
      <c r="V42" s="427"/>
      <c r="W42" s="427"/>
      <c r="X42" s="427"/>
      <c r="Y42" s="430"/>
      <c r="Z42" s="239"/>
    </row>
    <row r="43" spans="1:27" ht="18" customHeight="1">
      <c r="A43" s="1177" t="s">
        <v>1493</v>
      </c>
      <c r="B43" s="1739">
        <v>3.52</v>
      </c>
      <c r="C43" s="1763">
        <v>3.81</v>
      </c>
      <c r="D43" s="1772">
        <v>1.095</v>
      </c>
      <c r="E43" s="1767">
        <v>593</v>
      </c>
      <c r="F43" s="1174">
        <v>31</v>
      </c>
      <c r="G43" s="1174" t="s">
        <v>647</v>
      </c>
      <c r="H43" s="462">
        <v>8.1</v>
      </c>
      <c r="I43" s="1757" t="s">
        <v>326</v>
      </c>
      <c r="J43" s="1175">
        <v>148</v>
      </c>
      <c r="K43" s="1745">
        <f>J43+J44</f>
        <v>595</v>
      </c>
      <c r="L43" s="663">
        <f>IF(Начало!$D$8=0,0,J43*(1-Начало!$D$8))</f>
        <v>0</v>
      </c>
      <c r="M43" s="1773">
        <f>L43+L44</f>
        <v>0</v>
      </c>
      <c r="N43" s="1771"/>
      <c r="O43" s="1771">
        <v>32500</v>
      </c>
      <c r="P43" s="727"/>
      <c r="Q43" s="727"/>
      <c r="R43" s="1192"/>
      <c r="S43" s="1738">
        <f>N43*M43</f>
        <v>0</v>
      </c>
      <c r="T43" s="1738">
        <f>N43*(Y43+Y44)</f>
        <v>0</v>
      </c>
      <c r="U43" s="1738">
        <f>N43*(Z43+Z44)</f>
        <v>0</v>
      </c>
      <c r="V43" s="422">
        <v>870</v>
      </c>
      <c r="W43" s="422">
        <v>360</v>
      </c>
      <c r="X43" s="422">
        <v>285</v>
      </c>
      <c r="Y43" s="1176">
        <f t="shared" ref="Y43:Y48" si="32">(V43/1000)*(W43/1000)*(X43/1000)</f>
        <v>8.926199999999998E-2</v>
      </c>
      <c r="Z43" s="435">
        <v>9.9</v>
      </c>
      <c r="AA43" s="727"/>
    </row>
    <row r="44" spans="1:27" ht="27" customHeight="1">
      <c r="A44" s="1178" t="s">
        <v>1494</v>
      </c>
      <c r="B44" s="1740"/>
      <c r="C44" s="1755"/>
      <c r="D44" s="1772">
        <v>1.0449999999999999</v>
      </c>
      <c r="E44" s="1742"/>
      <c r="F44" s="1173">
        <v>56.5</v>
      </c>
      <c r="G44" s="46" t="s">
        <v>1124</v>
      </c>
      <c r="H44" s="463">
        <v>30.8</v>
      </c>
      <c r="I44" s="1758"/>
      <c r="J44" s="1112">
        <v>447</v>
      </c>
      <c r="K44" s="1751"/>
      <c r="L44" s="661">
        <f>IF(Начало!$D$8=0,0,J44*(1-Начало!$D$8))</f>
        <v>0</v>
      </c>
      <c r="M44" s="1746"/>
      <c r="N44" s="1770"/>
      <c r="O44" s="1770"/>
      <c r="P44" s="1172"/>
      <c r="Q44" s="1193"/>
      <c r="R44" s="1192"/>
      <c r="S44" s="1738"/>
      <c r="T44" s="1738"/>
      <c r="U44" s="1738"/>
      <c r="V44" s="422">
        <v>900</v>
      </c>
      <c r="W44" s="422">
        <v>585</v>
      </c>
      <c r="X44" s="422">
        <v>345</v>
      </c>
      <c r="Y44" s="1176">
        <f t="shared" si="32"/>
        <v>0.18164249999999998</v>
      </c>
      <c r="Z44" s="435">
        <v>33.1</v>
      </c>
      <c r="AA44" s="727"/>
    </row>
    <row r="45" spans="1:27" ht="18" customHeight="1">
      <c r="A45" s="1177" t="s">
        <v>1495</v>
      </c>
      <c r="B45" s="1739">
        <v>5.28</v>
      </c>
      <c r="C45" s="1763">
        <v>5.57</v>
      </c>
      <c r="D45" s="1772">
        <v>1.643</v>
      </c>
      <c r="E45" s="1767">
        <v>819</v>
      </c>
      <c r="F45" s="46">
        <v>32.5</v>
      </c>
      <c r="G45" s="1174" t="s">
        <v>1491</v>
      </c>
      <c r="H45" s="464">
        <v>10.5</v>
      </c>
      <c r="I45" s="1758"/>
      <c r="J45" s="1104">
        <v>230</v>
      </c>
      <c r="K45" s="1745">
        <f t="shared" ref="K45" si="33">J45+J46</f>
        <v>871</v>
      </c>
      <c r="L45" s="661">
        <f>IF(Начало!$D$8=0,0,J45*(1-Начало!$D$8))</f>
        <v>0</v>
      </c>
      <c r="M45" s="1746">
        <f>L45+L46</f>
        <v>0</v>
      </c>
      <c r="N45" s="1769"/>
      <c r="O45" s="1769">
        <v>46900</v>
      </c>
      <c r="P45" s="1172"/>
      <c r="Q45" s="1193"/>
      <c r="R45" s="1192"/>
      <c r="S45" s="1738">
        <f>N45*M45</f>
        <v>0</v>
      </c>
      <c r="T45" s="1738">
        <f>N45*(Y45+Y46)</f>
        <v>0</v>
      </c>
      <c r="U45" s="1738">
        <f>N45*(Z45+Z46)</f>
        <v>0</v>
      </c>
      <c r="V45" s="422">
        <v>1035</v>
      </c>
      <c r="W45" s="422">
        <v>380</v>
      </c>
      <c r="X45" s="422">
        <v>305</v>
      </c>
      <c r="Y45" s="1176">
        <f t="shared" si="32"/>
        <v>0.11995649999999999</v>
      </c>
      <c r="Z45" s="435">
        <v>13.6</v>
      </c>
      <c r="AA45" s="727"/>
    </row>
    <row r="46" spans="1:27" ht="26.25" customHeight="1">
      <c r="A46" s="1178" t="s">
        <v>1496</v>
      </c>
      <c r="B46" s="1740"/>
      <c r="C46" s="1755"/>
      <c r="D46" s="1772">
        <v>1.583</v>
      </c>
      <c r="E46" s="1742"/>
      <c r="F46" s="46">
        <v>56.5</v>
      </c>
      <c r="G46" s="1173" t="s">
        <v>1124</v>
      </c>
      <c r="H46" s="464">
        <v>36.6</v>
      </c>
      <c r="I46" s="1758"/>
      <c r="J46" s="1104">
        <v>641</v>
      </c>
      <c r="K46" s="1751"/>
      <c r="L46" s="661">
        <f>IF(Начало!$D$8=0,0,J46*(1-Начало!$D$8))</f>
        <v>0</v>
      </c>
      <c r="M46" s="1746"/>
      <c r="N46" s="1770"/>
      <c r="O46" s="1770"/>
      <c r="P46" s="1172"/>
      <c r="Q46" s="1193"/>
      <c r="R46" s="1192"/>
      <c r="S46" s="1738"/>
      <c r="T46" s="1738"/>
      <c r="U46" s="1738"/>
      <c r="V46" s="422">
        <v>900</v>
      </c>
      <c r="W46" s="422">
        <v>615</v>
      </c>
      <c r="X46" s="422">
        <v>348</v>
      </c>
      <c r="Y46" s="1176">
        <f t="shared" si="32"/>
        <v>0.19261799999999998</v>
      </c>
      <c r="Z46" s="435">
        <v>39</v>
      </c>
      <c r="AA46" s="727"/>
    </row>
    <row r="47" spans="1:27" ht="18" customHeight="1">
      <c r="A47" s="1177" t="s">
        <v>1490</v>
      </c>
      <c r="B47" s="1739">
        <v>7.03</v>
      </c>
      <c r="C47" s="1763" t="s">
        <v>181</v>
      </c>
      <c r="D47" s="1765">
        <v>2.125</v>
      </c>
      <c r="E47" s="1767">
        <v>1000</v>
      </c>
      <c r="F47" s="46">
        <v>39.5</v>
      </c>
      <c r="G47" s="46" t="s">
        <v>654</v>
      </c>
      <c r="H47" s="464">
        <v>13.2</v>
      </c>
      <c r="I47" s="1760" t="s">
        <v>327</v>
      </c>
      <c r="J47" s="1104">
        <v>298</v>
      </c>
      <c r="K47" s="1745">
        <f t="shared" ref="K47" si="34">J47+J48</f>
        <v>1109</v>
      </c>
      <c r="L47" s="661">
        <f>IF(Начало!$D$8=0,0,J47*(1-Начало!$D$8))</f>
        <v>0</v>
      </c>
      <c r="M47" s="1746">
        <f>L47+L48</f>
        <v>0</v>
      </c>
      <c r="N47" s="1769"/>
      <c r="O47" s="1769">
        <v>59900</v>
      </c>
      <c r="P47" s="1172"/>
      <c r="Q47" s="1193"/>
      <c r="R47" s="1192"/>
      <c r="S47" s="1738">
        <f>N47*M47</f>
        <v>0</v>
      </c>
      <c r="T47" s="1738">
        <f>N47*(Y47+Y48)</f>
        <v>0</v>
      </c>
      <c r="U47" s="1738">
        <f>N47*(Z47+Z48)</f>
        <v>0</v>
      </c>
      <c r="V47" s="422">
        <v>1120</v>
      </c>
      <c r="W47" s="422">
        <v>405</v>
      </c>
      <c r="X47" s="422">
        <v>310</v>
      </c>
      <c r="Y47" s="1176">
        <f t="shared" si="32"/>
        <v>0.14061600000000002</v>
      </c>
      <c r="Z47" s="435">
        <v>16.2</v>
      </c>
      <c r="AA47" s="727"/>
    </row>
    <row r="48" spans="1:27" ht="27.75" customHeight="1" thickBot="1">
      <c r="A48" s="1178" t="s">
        <v>1497</v>
      </c>
      <c r="B48" s="1762"/>
      <c r="C48" s="1764"/>
      <c r="D48" s="1766">
        <v>2.423</v>
      </c>
      <c r="E48" s="1768"/>
      <c r="F48" s="46">
        <v>60</v>
      </c>
      <c r="G48" s="46" t="s">
        <v>521</v>
      </c>
      <c r="H48" s="464">
        <v>48.8</v>
      </c>
      <c r="I48" s="1761"/>
      <c r="J48" s="1104">
        <v>811</v>
      </c>
      <c r="K48" s="1751"/>
      <c r="L48" s="661">
        <f>IF(Начало!$D$8=0,0,J48*(1-Начало!$D$8))</f>
        <v>0</v>
      </c>
      <c r="M48" s="1746"/>
      <c r="N48" s="1770"/>
      <c r="O48" s="1770"/>
      <c r="P48" s="1172"/>
      <c r="Q48" s="1193"/>
      <c r="R48" s="1192"/>
      <c r="S48" s="1738"/>
      <c r="T48" s="1738"/>
      <c r="U48" s="1738"/>
      <c r="V48" s="422">
        <v>965</v>
      </c>
      <c r="W48" s="422">
        <v>765</v>
      </c>
      <c r="X48" s="422">
        <v>395</v>
      </c>
      <c r="Y48" s="1176">
        <f t="shared" si="32"/>
        <v>0.29159887500000004</v>
      </c>
      <c r="Z48" s="435">
        <v>52.1</v>
      </c>
      <c r="AA48" s="727"/>
    </row>
    <row r="49" spans="1:27" s="86" customFormat="1" ht="27" customHeight="1" thickBot="1">
      <c r="A49" s="1811" t="s">
        <v>376</v>
      </c>
      <c r="B49" s="1812"/>
      <c r="C49" s="1812"/>
      <c r="D49" s="1812"/>
      <c r="E49" s="1812"/>
      <c r="F49" s="1812"/>
      <c r="G49" s="1812"/>
      <c r="H49" s="1812"/>
      <c r="I49" s="1812"/>
      <c r="J49" s="1812"/>
      <c r="K49" s="1812"/>
      <c r="L49" s="1812"/>
      <c r="M49" s="1813"/>
      <c r="N49" s="553"/>
      <c r="O49" s="553"/>
      <c r="P49" s="190"/>
      <c r="Q49" s="190"/>
      <c r="R49" s="1192"/>
      <c r="S49" s="116"/>
      <c r="T49" s="116"/>
      <c r="U49" s="116"/>
      <c r="V49" s="426"/>
      <c r="W49" s="426"/>
      <c r="X49" s="426"/>
      <c r="Y49" s="460"/>
    </row>
    <row r="50" spans="1:27" ht="60" customHeight="1" thickBot="1">
      <c r="A50" s="1411" t="s">
        <v>1548</v>
      </c>
      <c r="B50" s="1412"/>
      <c r="C50" s="1412"/>
      <c r="D50" s="1412"/>
      <c r="E50" s="1412"/>
      <c r="F50" s="1412"/>
      <c r="G50" s="1412"/>
      <c r="H50" s="1412"/>
      <c r="I50" s="1413"/>
      <c r="J50" s="1732" t="s">
        <v>1391</v>
      </c>
      <c r="K50" s="1733"/>
      <c r="L50" s="1733"/>
      <c r="M50" s="1734"/>
      <c r="N50" s="552"/>
      <c r="O50" s="552"/>
      <c r="P50" s="238"/>
      <c r="Q50" s="238"/>
      <c r="R50" s="1192"/>
      <c r="S50" s="991"/>
      <c r="T50" s="991"/>
      <c r="U50" s="991"/>
      <c r="V50" s="427"/>
      <c r="W50" s="427"/>
      <c r="X50" s="427"/>
      <c r="Y50" s="430"/>
      <c r="Z50" s="239"/>
    </row>
    <row r="51" spans="1:27" ht="18" customHeight="1">
      <c r="A51" s="1171" t="s">
        <v>1383</v>
      </c>
      <c r="B51" s="1796" t="s">
        <v>1392</v>
      </c>
      <c r="C51" s="1797" t="s">
        <v>1393</v>
      </c>
      <c r="D51" s="1797" t="s">
        <v>1394</v>
      </c>
      <c r="E51" s="1756">
        <v>417</v>
      </c>
      <c r="F51" s="1118">
        <v>22.5</v>
      </c>
      <c r="G51" s="1118" t="s">
        <v>641</v>
      </c>
      <c r="H51" s="462">
        <v>7.7</v>
      </c>
      <c r="I51" s="1757" t="s">
        <v>326</v>
      </c>
      <c r="J51" s="1120">
        <v>197</v>
      </c>
      <c r="K51" s="1745">
        <f t="shared" ref="K51" si="35">J51+J52</f>
        <v>551</v>
      </c>
      <c r="L51" s="661">
        <f>IF(Начало!$D$8=0,0,J51*(1-Начало!$D$8))</f>
        <v>0</v>
      </c>
      <c r="M51" s="1746">
        <f t="shared" ref="M51" si="36">L51+L52</f>
        <v>0</v>
      </c>
      <c r="N51" s="1748"/>
      <c r="O51" s="1748">
        <v>30900</v>
      </c>
      <c r="P51" s="733"/>
      <c r="Q51" s="733"/>
      <c r="R51" s="1192"/>
      <c r="S51" s="1738">
        <f>N51*M51</f>
        <v>0</v>
      </c>
      <c r="T51" s="1738">
        <f>N51*(Y51+Y52)</f>
        <v>0</v>
      </c>
      <c r="U51" s="1738">
        <f>N51*(Z51+Z52)</f>
        <v>0</v>
      </c>
      <c r="V51" s="422">
        <v>780</v>
      </c>
      <c r="W51" s="422">
        <v>360</v>
      </c>
      <c r="X51" s="422">
        <v>285</v>
      </c>
      <c r="Y51" s="1119">
        <f t="shared" ref="Y51:Y52" si="37">(V51/1000)*(W51/1000)*(X51/1000)</f>
        <v>8.0027999999999988E-2</v>
      </c>
      <c r="Z51" s="433">
        <v>8.9</v>
      </c>
      <c r="AA51" s="727"/>
    </row>
    <row r="52" spans="1:27" ht="18" customHeight="1">
      <c r="A52" s="1171" t="s">
        <v>1384</v>
      </c>
      <c r="B52" s="1740"/>
      <c r="C52" s="1755"/>
      <c r="D52" s="1755"/>
      <c r="E52" s="1742"/>
      <c r="F52" s="46">
        <v>55.5</v>
      </c>
      <c r="G52" s="46" t="s">
        <v>1395</v>
      </c>
      <c r="H52" s="464">
        <v>20</v>
      </c>
      <c r="I52" s="1758"/>
      <c r="J52" s="1123">
        <v>354</v>
      </c>
      <c r="K52" s="1751"/>
      <c r="L52" s="661">
        <f>IF(Начало!$D$8=0,0,J52*(1-Начало!$D$8))</f>
        <v>0</v>
      </c>
      <c r="M52" s="1746"/>
      <c r="N52" s="1752"/>
      <c r="O52" s="1752"/>
      <c r="P52" s="1116"/>
      <c r="Q52" s="733"/>
      <c r="R52" s="1259"/>
      <c r="S52" s="1738"/>
      <c r="T52" s="1738"/>
      <c r="U52" s="1738"/>
      <c r="V52" s="422">
        <v>900</v>
      </c>
      <c r="W52" s="422">
        <v>615</v>
      </c>
      <c r="X52" s="422">
        <v>348</v>
      </c>
      <c r="Y52" s="1119">
        <f t="shared" si="37"/>
        <v>0.19261799999999998</v>
      </c>
      <c r="Z52" s="433">
        <v>27.4</v>
      </c>
      <c r="AA52" s="727"/>
    </row>
    <row r="53" spans="1:27" ht="18" customHeight="1">
      <c r="A53" s="142" t="s">
        <v>1141</v>
      </c>
      <c r="B53" s="1753" t="s">
        <v>1278</v>
      </c>
      <c r="C53" s="1754" t="s">
        <v>1279</v>
      </c>
      <c r="D53" s="1754" t="s">
        <v>1280</v>
      </c>
      <c r="E53" s="1741">
        <v>420</v>
      </c>
      <c r="F53" s="1001">
        <v>22.5</v>
      </c>
      <c r="G53" s="1001" t="s">
        <v>641</v>
      </c>
      <c r="H53" s="462">
        <v>6.8</v>
      </c>
      <c r="I53" s="1758"/>
      <c r="J53" s="1063">
        <v>200</v>
      </c>
      <c r="K53" s="1745">
        <f t="shared" ref="K53" si="38">J53+J54</f>
        <v>557</v>
      </c>
      <c r="L53" s="661">
        <f>IF(Начало!$D$8=0,0,J53*(1-Начало!$D$8))</f>
        <v>0</v>
      </c>
      <c r="M53" s="1746">
        <f t="shared" ref="M53" si="39">L53+L54</f>
        <v>0</v>
      </c>
      <c r="N53" s="1748"/>
      <c r="O53" s="1748">
        <v>32500</v>
      </c>
      <c r="P53" s="733"/>
      <c r="Q53" s="733"/>
      <c r="R53" s="1259"/>
      <c r="S53" s="1738">
        <f>N53*M53</f>
        <v>0</v>
      </c>
      <c r="T53" s="1738">
        <f>N53*(Y53+Y54)</f>
        <v>0</v>
      </c>
      <c r="U53" s="1738">
        <f>N53*(Z53+Z54)</f>
        <v>0</v>
      </c>
      <c r="V53" s="422">
        <v>780</v>
      </c>
      <c r="W53" s="422">
        <v>360</v>
      </c>
      <c r="X53" s="422">
        <v>285</v>
      </c>
      <c r="Y53" s="1003">
        <f t="shared" ref="Y53:Y60" si="40">(V53/1000)*(W53/1000)*(X53/1000)</f>
        <v>8.0027999999999988E-2</v>
      </c>
      <c r="Z53" s="433">
        <v>8.9</v>
      </c>
      <c r="AA53" s="727"/>
    </row>
    <row r="54" spans="1:27" ht="18" customHeight="1">
      <c r="A54" s="142" t="s">
        <v>1142</v>
      </c>
      <c r="B54" s="1740"/>
      <c r="C54" s="1755"/>
      <c r="D54" s="1755"/>
      <c r="E54" s="1741"/>
      <c r="F54" s="46">
        <v>55.5</v>
      </c>
      <c r="G54" s="46" t="s">
        <v>649</v>
      </c>
      <c r="H54" s="464">
        <v>25.2</v>
      </c>
      <c r="I54" s="1758"/>
      <c r="J54" s="1064">
        <v>357</v>
      </c>
      <c r="K54" s="1751"/>
      <c r="L54" s="661">
        <f>IF(Начало!$D$8=0,0,J54*(1-Начало!$D$8))</f>
        <v>0</v>
      </c>
      <c r="M54" s="1746"/>
      <c r="N54" s="1752"/>
      <c r="O54" s="1752"/>
      <c r="P54" s="1221"/>
      <c r="Q54" s="733"/>
      <c r="R54" s="1259"/>
      <c r="S54" s="1738"/>
      <c r="T54" s="1738"/>
      <c r="U54" s="1738"/>
      <c r="V54" s="422">
        <v>900</v>
      </c>
      <c r="W54" s="422">
        <v>615</v>
      </c>
      <c r="X54" s="422">
        <v>348</v>
      </c>
      <c r="Y54" s="1003">
        <f t="shared" si="40"/>
        <v>0.19261799999999998</v>
      </c>
      <c r="Z54" s="433">
        <v>27.4</v>
      </c>
      <c r="AA54" s="727"/>
    </row>
    <row r="55" spans="1:27" ht="18" customHeight="1">
      <c r="A55" s="143" t="s">
        <v>1143</v>
      </c>
      <c r="B55" s="1739" t="s">
        <v>1281</v>
      </c>
      <c r="C55" s="1739" t="s">
        <v>1282</v>
      </c>
      <c r="D55" s="1739" t="s">
        <v>1283</v>
      </c>
      <c r="E55" s="1750">
        <v>570</v>
      </c>
      <c r="F55" s="46">
        <v>23</v>
      </c>
      <c r="G55" s="46" t="s">
        <v>647</v>
      </c>
      <c r="H55" s="464">
        <v>7.2</v>
      </c>
      <c r="I55" s="1758"/>
      <c r="J55" s="1064">
        <v>231</v>
      </c>
      <c r="K55" s="1745">
        <f t="shared" ref="K55" si="41">J55+J56</f>
        <v>651</v>
      </c>
      <c r="L55" s="661">
        <f>IF(Начало!$D$8=0,0,J55*(1-Начало!$D$8))</f>
        <v>0</v>
      </c>
      <c r="M55" s="1746">
        <f t="shared" ref="M55" si="42">L55+L56</f>
        <v>0</v>
      </c>
      <c r="N55" s="1748"/>
      <c r="O55" s="1748">
        <v>37900</v>
      </c>
      <c r="P55" s="1221"/>
      <c r="Q55" s="733"/>
      <c r="R55" s="1259"/>
      <c r="S55" s="1738">
        <f>N55*M55</f>
        <v>0</v>
      </c>
      <c r="T55" s="1738">
        <f>N55*(Y55+Y56)</f>
        <v>0</v>
      </c>
      <c r="U55" s="1738">
        <f>N55*(Z55+Z56)</f>
        <v>0</v>
      </c>
      <c r="V55" s="422">
        <v>870</v>
      </c>
      <c r="W55" s="422">
        <v>360</v>
      </c>
      <c r="X55" s="422">
        <v>285</v>
      </c>
      <c r="Y55" s="1003">
        <f t="shared" si="40"/>
        <v>8.926199999999998E-2</v>
      </c>
      <c r="Z55" s="433">
        <v>9.6</v>
      </c>
      <c r="AA55" s="727"/>
    </row>
    <row r="56" spans="1:27" ht="18" customHeight="1">
      <c r="A56" s="143" t="s">
        <v>1144</v>
      </c>
      <c r="B56" s="1740"/>
      <c r="C56" s="1740"/>
      <c r="D56" s="1740"/>
      <c r="E56" s="1750"/>
      <c r="F56" s="46">
        <v>56</v>
      </c>
      <c r="G56" s="46" t="s">
        <v>649</v>
      </c>
      <c r="H56" s="464">
        <v>25.5</v>
      </c>
      <c r="I56" s="1758"/>
      <c r="J56" s="1064">
        <v>420</v>
      </c>
      <c r="K56" s="1751"/>
      <c r="L56" s="661">
        <f>IF(Начало!$D$8=0,0,J56*(1-Начало!$D$8))</f>
        <v>0</v>
      </c>
      <c r="M56" s="1746"/>
      <c r="N56" s="1752"/>
      <c r="O56" s="1752"/>
      <c r="P56" s="1221"/>
      <c r="Q56" s="733"/>
      <c r="R56" s="1259"/>
      <c r="S56" s="1738"/>
      <c r="T56" s="1738"/>
      <c r="U56" s="1738"/>
      <c r="V56" s="422">
        <v>900</v>
      </c>
      <c r="W56" s="422">
        <v>615</v>
      </c>
      <c r="X56" s="422">
        <v>348</v>
      </c>
      <c r="Y56" s="1003">
        <f t="shared" si="40"/>
        <v>0.19261799999999998</v>
      </c>
      <c r="Z56" s="433">
        <v>27.7</v>
      </c>
      <c r="AA56" s="727"/>
    </row>
    <row r="57" spans="1:27" ht="18" customHeight="1">
      <c r="A57" s="143" t="s">
        <v>1145</v>
      </c>
      <c r="B57" s="1739" t="s">
        <v>1284</v>
      </c>
      <c r="C57" s="1739" t="s">
        <v>1285</v>
      </c>
      <c r="D57" s="1739" t="s">
        <v>1286</v>
      </c>
      <c r="E57" s="1750">
        <v>840</v>
      </c>
      <c r="F57" s="46">
        <v>23.5</v>
      </c>
      <c r="G57" s="46" t="s">
        <v>651</v>
      </c>
      <c r="H57" s="464">
        <v>10.5</v>
      </c>
      <c r="I57" s="1758"/>
      <c r="J57" s="1064">
        <v>270</v>
      </c>
      <c r="K57" s="1745">
        <f t="shared" ref="K57" si="43">J57+J58</f>
        <v>1090</v>
      </c>
      <c r="L57" s="661">
        <f>IF(Начало!$D$8=0,0,J57*(1-Начало!$D$8))</f>
        <v>0</v>
      </c>
      <c r="M57" s="1746">
        <f t="shared" ref="M57" si="44">L57+L58</f>
        <v>0</v>
      </c>
      <c r="N57" s="1748"/>
      <c r="O57" s="1748">
        <v>59900</v>
      </c>
      <c r="P57" s="1221"/>
      <c r="Q57" s="733"/>
      <c r="R57" s="1259"/>
      <c r="S57" s="1738">
        <f>N57*M57</f>
        <v>0</v>
      </c>
      <c r="T57" s="1738">
        <f>N57*(Y57+Y58)</f>
        <v>0</v>
      </c>
      <c r="U57" s="1738">
        <f>N57*(Z57+Z58)</f>
        <v>0</v>
      </c>
      <c r="V57" s="422">
        <v>1035</v>
      </c>
      <c r="W57" s="422">
        <v>380</v>
      </c>
      <c r="X57" s="422">
        <v>305</v>
      </c>
      <c r="Y57" s="1003">
        <f t="shared" si="40"/>
        <v>0.11995649999999999</v>
      </c>
      <c r="Z57" s="433">
        <v>13.6</v>
      </c>
      <c r="AA57" s="727"/>
    </row>
    <row r="58" spans="1:27" ht="18" customHeight="1">
      <c r="A58" s="143" t="s">
        <v>1146</v>
      </c>
      <c r="B58" s="1740"/>
      <c r="C58" s="1740"/>
      <c r="D58" s="1740"/>
      <c r="E58" s="1750"/>
      <c r="F58" s="46">
        <v>55</v>
      </c>
      <c r="G58" s="46" t="s">
        <v>520</v>
      </c>
      <c r="H58" s="464">
        <v>35.1</v>
      </c>
      <c r="I58" s="1759"/>
      <c r="J58" s="1064">
        <v>820</v>
      </c>
      <c r="K58" s="1751"/>
      <c r="L58" s="661">
        <f>IF(Начало!$D$8=0,0,J58*(1-Начало!$D$8))</f>
        <v>0</v>
      </c>
      <c r="M58" s="1746"/>
      <c r="N58" s="1752"/>
      <c r="O58" s="1752"/>
      <c r="P58" s="1221"/>
      <c r="Q58" s="733"/>
      <c r="R58" s="1259"/>
      <c r="S58" s="1738"/>
      <c r="T58" s="1738"/>
      <c r="U58" s="1738"/>
      <c r="V58" s="422">
        <v>920</v>
      </c>
      <c r="W58" s="422">
        <v>615</v>
      </c>
      <c r="X58" s="422">
        <v>390</v>
      </c>
      <c r="Y58" s="1003">
        <f t="shared" si="40"/>
        <v>0.220662</v>
      </c>
      <c r="Z58" s="433">
        <v>37.9</v>
      </c>
      <c r="AA58" s="727"/>
    </row>
    <row r="59" spans="1:27" ht="18" customHeight="1">
      <c r="A59" s="142" t="s">
        <v>1147</v>
      </c>
      <c r="B59" s="1739" t="s">
        <v>1287</v>
      </c>
      <c r="C59" s="1739" t="s">
        <v>1288</v>
      </c>
      <c r="D59" s="1739" t="s">
        <v>1289</v>
      </c>
      <c r="E59" s="1741">
        <v>980</v>
      </c>
      <c r="F59" s="1001">
        <v>25</v>
      </c>
      <c r="G59" s="1001" t="s">
        <v>654</v>
      </c>
      <c r="H59" s="462">
        <v>11.9</v>
      </c>
      <c r="I59" s="1743" t="s">
        <v>327</v>
      </c>
      <c r="J59" s="1063">
        <v>350</v>
      </c>
      <c r="K59" s="1745">
        <f t="shared" ref="K59" si="45">J59+J60</f>
        <v>1446</v>
      </c>
      <c r="L59" s="661">
        <f>IF(Начало!$D$8=0,0,J59*(1-Начало!$D$8))</f>
        <v>0</v>
      </c>
      <c r="M59" s="1746">
        <f t="shared" ref="M59" si="46">L59+L60</f>
        <v>0</v>
      </c>
      <c r="N59" s="1748"/>
      <c r="O59" s="1748">
        <v>78900</v>
      </c>
      <c r="P59" s="1221"/>
      <c r="Q59" s="733"/>
      <c r="R59" s="1259"/>
      <c r="S59" s="1738">
        <f>N59*M59</f>
        <v>0</v>
      </c>
      <c r="T59" s="1738">
        <f>N59*(Y59+Y60)</f>
        <v>0</v>
      </c>
      <c r="U59" s="1738">
        <f>N59*(Z59+Z60)</f>
        <v>0</v>
      </c>
      <c r="V59" s="422">
        <v>1120</v>
      </c>
      <c r="W59" s="422">
        <v>310</v>
      </c>
      <c r="X59" s="422">
        <v>405</v>
      </c>
      <c r="Y59" s="1003">
        <f t="shared" si="40"/>
        <v>0.14061600000000002</v>
      </c>
      <c r="Z59" s="433">
        <v>15.2</v>
      </c>
      <c r="AA59" s="727"/>
    </row>
    <row r="60" spans="1:27" ht="18" customHeight="1" thickBot="1">
      <c r="A60" s="757" t="s">
        <v>1148</v>
      </c>
      <c r="B60" s="1740"/>
      <c r="C60" s="1740"/>
      <c r="D60" s="1740"/>
      <c r="E60" s="1742"/>
      <c r="F60" s="1000">
        <v>60</v>
      </c>
      <c r="G60" s="1000" t="s">
        <v>521</v>
      </c>
      <c r="H60" s="463">
        <v>48.4</v>
      </c>
      <c r="I60" s="1744"/>
      <c r="J60" s="1112">
        <v>1096</v>
      </c>
      <c r="K60" s="1745"/>
      <c r="L60" s="728">
        <f>IF(Начало!$D$8=0,0,J60*(1-Начало!$D$8))</f>
        <v>0</v>
      </c>
      <c r="M60" s="1747"/>
      <c r="N60" s="1749"/>
      <c r="O60" s="1749"/>
      <c r="P60" s="1221"/>
      <c r="Q60" s="733"/>
      <c r="R60" s="1259"/>
      <c r="S60" s="1738"/>
      <c r="T60" s="1738"/>
      <c r="U60" s="1738"/>
      <c r="V60" s="422">
        <v>965</v>
      </c>
      <c r="W60" s="422">
        <v>765</v>
      </c>
      <c r="X60" s="422">
        <v>395</v>
      </c>
      <c r="Y60" s="1003">
        <f t="shared" si="40"/>
        <v>0.29159887500000004</v>
      </c>
      <c r="Z60" s="433">
        <v>51.6</v>
      </c>
      <c r="AA60" s="727"/>
    </row>
    <row r="61" spans="1:27" ht="60" customHeight="1" thickBot="1">
      <c r="A61" s="1411" t="s">
        <v>1562</v>
      </c>
      <c r="B61" s="1412"/>
      <c r="C61" s="1412"/>
      <c r="D61" s="1412"/>
      <c r="E61" s="1412"/>
      <c r="F61" s="1412"/>
      <c r="G61" s="1412"/>
      <c r="H61" s="1412"/>
      <c r="I61" s="1413"/>
      <c r="J61" s="1732" t="s">
        <v>1391</v>
      </c>
      <c r="K61" s="1733"/>
      <c r="L61" s="1733"/>
      <c r="M61" s="1734"/>
      <c r="N61" s="552"/>
      <c r="O61" s="552"/>
      <c r="P61" s="238"/>
      <c r="Q61" s="238"/>
      <c r="R61" s="1225"/>
      <c r="S61" s="1226"/>
      <c r="T61" s="1226"/>
      <c r="U61" s="1226"/>
      <c r="V61" s="427"/>
      <c r="W61" s="427"/>
      <c r="X61" s="427"/>
      <c r="Y61" s="430"/>
      <c r="Z61" s="239"/>
    </row>
    <row r="62" spans="1:27" ht="18" customHeight="1">
      <c r="A62" s="1171" t="s">
        <v>1557</v>
      </c>
      <c r="B62" s="1796" t="s">
        <v>1392</v>
      </c>
      <c r="C62" s="1797" t="s">
        <v>1393</v>
      </c>
      <c r="D62" s="1797" t="s">
        <v>1394</v>
      </c>
      <c r="E62" s="1756">
        <v>417</v>
      </c>
      <c r="F62" s="1228">
        <v>22.5</v>
      </c>
      <c r="G62" s="1228" t="s">
        <v>641</v>
      </c>
      <c r="H62" s="462">
        <v>7.7</v>
      </c>
      <c r="I62" s="1757" t="s">
        <v>326</v>
      </c>
      <c r="J62" s="1241">
        <v>332</v>
      </c>
      <c r="K62" s="1745">
        <f t="shared" ref="K62" si="47">J62+J63</f>
        <v>686</v>
      </c>
      <c r="L62" s="661">
        <f>IF(Начало!$D$8=0,0,J62*(1-Начало!$D$8))</f>
        <v>0</v>
      </c>
      <c r="M62" s="1746">
        <f t="shared" ref="M62" si="48">L62+L63</f>
        <v>0</v>
      </c>
      <c r="N62" s="1748"/>
      <c r="O62" s="1748">
        <v>34500</v>
      </c>
      <c r="P62" s="733"/>
      <c r="Q62" s="733"/>
      <c r="R62" s="1225"/>
      <c r="S62" s="1738">
        <f>N62*M62</f>
        <v>0</v>
      </c>
      <c r="T62" s="1738">
        <f>N62*(Y62+Y63)</f>
        <v>0</v>
      </c>
      <c r="U62" s="1738">
        <f>N62*(Z62+Z63)</f>
        <v>0</v>
      </c>
      <c r="V62" s="422">
        <v>780</v>
      </c>
      <c r="W62" s="422">
        <v>360</v>
      </c>
      <c r="X62" s="422">
        <v>285</v>
      </c>
      <c r="Y62" s="1229">
        <f t="shared" ref="Y62:Y71" si="49">(V62/1000)*(W62/1000)*(X62/1000)</f>
        <v>8.0027999999999988E-2</v>
      </c>
      <c r="Z62" s="433">
        <v>8.9</v>
      </c>
      <c r="AA62" s="727"/>
    </row>
    <row r="63" spans="1:27" ht="18" customHeight="1">
      <c r="A63" s="1171" t="s">
        <v>1384</v>
      </c>
      <c r="B63" s="1740"/>
      <c r="C63" s="1755"/>
      <c r="D63" s="1755"/>
      <c r="E63" s="1742"/>
      <c r="F63" s="46">
        <v>55.5</v>
      </c>
      <c r="G63" s="46" t="s">
        <v>1395</v>
      </c>
      <c r="H63" s="464">
        <v>20</v>
      </c>
      <c r="I63" s="1758"/>
      <c r="J63" s="1242">
        <v>354</v>
      </c>
      <c r="K63" s="1751"/>
      <c r="L63" s="661">
        <f>IF(Начало!$D$8=0,0,J63*(1-Начало!$D$8))</f>
        <v>0</v>
      </c>
      <c r="M63" s="1746"/>
      <c r="N63" s="1752"/>
      <c r="O63" s="1752"/>
      <c r="P63" s="1226"/>
      <c r="Q63" s="733"/>
      <c r="R63" s="1259"/>
      <c r="S63" s="1738"/>
      <c r="T63" s="1738"/>
      <c r="U63" s="1738"/>
      <c r="V63" s="422">
        <v>900</v>
      </c>
      <c r="W63" s="422">
        <v>615</v>
      </c>
      <c r="X63" s="422">
        <v>348</v>
      </c>
      <c r="Y63" s="1229">
        <f t="shared" si="49"/>
        <v>0.19261799999999998</v>
      </c>
      <c r="Z63" s="433">
        <v>27.4</v>
      </c>
      <c r="AA63" s="727"/>
    </row>
    <row r="64" spans="1:27" ht="18" customHeight="1">
      <c r="A64" s="1171" t="s">
        <v>1558</v>
      </c>
      <c r="B64" s="1753" t="s">
        <v>1278</v>
      </c>
      <c r="C64" s="1754" t="s">
        <v>1279</v>
      </c>
      <c r="D64" s="1754" t="s">
        <v>1280</v>
      </c>
      <c r="E64" s="1741">
        <v>420</v>
      </c>
      <c r="F64" s="1228">
        <v>22.5</v>
      </c>
      <c r="G64" s="1228" t="s">
        <v>641</v>
      </c>
      <c r="H64" s="462">
        <v>6.8</v>
      </c>
      <c r="I64" s="1758"/>
      <c r="J64" s="1241">
        <v>335</v>
      </c>
      <c r="K64" s="1745">
        <f t="shared" ref="K64" si="50">J64+J65</f>
        <v>692</v>
      </c>
      <c r="L64" s="661">
        <f>IF(Начало!$D$8=0,0,J64*(1-Начало!$D$8))</f>
        <v>0</v>
      </c>
      <c r="M64" s="1746">
        <f t="shared" ref="M64" si="51">L64+L65</f>
        <v>0</v>
      </c>
      <c r="N64" s="1748"/>
      <c r="O64" s="1748">
        <v>35900</v>
      </c>
      <c r="P64" s="733"/>
      <c r="Q64" s="733"/>
      <c r="R64" s="1259"/>
      <c r="S64" s="1738">
        <f>N64*M64</f>
        <v>0</v>
      </c>
      <c r="T64" s="1738">
        <f>N64*(Y64+Y65)</f>
        <v>0</v>
      </c>
      <c r="U64" s="1738">
        <f>N64*(Z64+Z65)</f>
        <v>0</v>
      </c>
      <c r="V64" s="422">
        <v>780</v>
      </c>
      <c r="W64" s="422">
        <v>360</v>
      </c>
      <c r="X64" s="422">
        <v>285</v>
      </c>
      <c r="Y64" s="1229">
        <f t="shared" si="49"/>
        <v>8.0027999999999988E-2</v>
      </c>
      <c r="Z64" s="433">
        <v>8.9</v>
      </c>
      <c r="AA64" s="727"/>
    </row>
    <row r="65" spans="1:27" ht="18" customHeight="1">
      <c r="A65" s="1171" t="s">
        <v>1142</v>
      </c>
      <c r="B65" s="1740"/>
      <c r="C65" s="1755"/>
      <c r="D65" s="1755"/>
      <c r="E65" s="1741"/>
      <c r="F65" s="46">
        <v>55.5</v>
      </c>
      <c r="G65" s="46" t="s">
        <v>649</v>
      </c>
      <c r="H65" s="464">
        <v>25.2</v>
      </c>
      <c r="I65" s="1758"/>
      <c r="J65" s="1242">
        <v>357</v>
      </c>
      <c r="K65" s="1751"/>
      <c r="L65" s="661">
        <f>IF(Начало!$D$8=0,0,J65*(1-Начало!$D$8))</f>
        <v>0</v>
      </c>
      <c r="M65" s="1746"/>
      <c r="N65" s="1752"/>
      <c r="O65" s="1752"/>
      <c r="P65" s="1226"/>
      <c r="Q65" s="733"/>
      <c r="R65" s="1259"/>
      <c r="S65" s="1738"/>
      <c r="T65" s="1738"/>
      <c r="U65" s="1738"/>
      <c r="V65" s="422">
        <v>900</v>
      </c>
      <c r="W65" s="422">
        <v>615</v>
      </c>
      <c r="X65" s="422">
        <v>348</v>
      </c>
      <c r="Y65" s="1229">
        <f t="shared" si="49"/>
        <v>0.19261799999999998</v>
      </c>
      <c r="Z65" s="433">
        <v>27.4</v>
      </c>
      <c r="AA65" s="727"/>
    </row>
    <row r="66" spans="1:27" ht="18" customHeight="1">
      <c r="A66" s="1257" t="s">
        <v>1559</v>
      </c>
      <c r="B66" s="1739" t="s">
        <v>1281</v>
      </c>
      <c r="C66" s="1739" t="s">
        <v>1282</v>
      </c>
      <c r="D66" s="1739" t="s">
        <v>1283</v>
      </c>
      <c r="E66" s="1750">
        <v>570</v>
      </c>
      <c r="F66" s="46">
        <v>23</v>
      </c>
      <c r="G66" s="46" t="s">
        <v>647</v>
      </c>
      <c r="H66" s="464">
        <v>7.2</v>
      </c>
      <c r="I66" s="1758"/>
      <c r="J66" s="1242">
        <v>366</v>
      </c>
      <c r="K66" s="1745">
        <f t="shared" ref="K66" si="52">J66+J67</f>
        <v>786</v>
      </c>
      <c r="L66" s="661">
        <f>IF(Начало!$D$8=0,0,J66*(1-Начало!$D$8))</f>
        <v>0</v>
      </c>
      <c r="M66" s="1746">
        <f t="shared" ref="M66" si="53">L66+L67</f>
        <v>0</v>
      </c>
      <c r="N66" s="1748"/>
      <c r="O66" s="1748">
        <v>41500</v>
      </c>
      <c r="P66" s="1226"/>
      <c r="Q66" s="733"/>
      <c r="R66" s="1259"/>
      <c r="S66" s="1738">
        <f>N66*M66</f>
        <v>0</v>
      </c>
      <c r="T66" s="1738">
        <f>N66*(Y66+Y67)</f>
        <v>0</v>
      </c>
      <c r="U66" s="1738">
        <f>N66*(Z66+Z67)</f>
        <v>0</v>
      </c>
      <c r="V66" s="422">
        <v>870</v>
      </c>
      <c r="W66" s="422">
        <v>360</v>
      </c>
      <c r="X66" s="422">
        <v>285</v>
      </c>
      <c r="Y66" s="1229">
        <f t="shared" si="49"/>
        <v>8.926199999999998E-2</v>
      </c>
      <c r="Z66" s="433">
        <v>9.6</v>
      </c>
      <c r="AA66" s="727"/>
    </row>
    <row r="67" spans="1:27" ht="18" customHeight="1">
      <c r="A67" s="1257" t="s">
        <v>1144</v>
      </c>
      <c r="B67" s="1740"/>
      <c r="C67" s="1740"/>
      <c r="D67" s="1740"/>
      <c r="E67" s="1750"/>
      <c r="F67" s="46">
        <v>56</v>
      </c>
      <c r="G67" s="46" t="s">
        <v>649</v>
      </c>
      <c r="H67" s="464">
        <v>25.5</v>
      </c>
      <c r="I67" s="1758"/>
      <c r="J67" s="1242">
        <v>420</v>
      </c>
      <c r="K67" s="1751"/>
      <c r="L67" s="661">
        <f>IF(Начало!$D$8=0,0,J67*(1-Начало!$D$8))</f>
        <v>0</v>
      </c>
      <c r="M67" s="1746"/>
      <c r="N67" s="1752"/>
      <c r="O67" s="1752"/>
      <c r="P67" s="1226"/>
      <c r="Q67" s="733"/>
      <c r="R67" s="1259"/>
      <c r="S67" s="1738"/>
      <c r="T67" s="1738"/>
      <c r="U67" s="1738"/>
      <c r="V67" s="422">
        <v>900</v>
      </c>
      <c r="W67" s="422">
        <v>615</v>
      </c>
      <c r="X67" s="422">
        <v>348</v>
      </c>
      <c r="Y67" s="1229">
        <f t="shared" si="49"/>
        <v>0.19261799999999998</v>
      </c>
      <c r="Z67" s="433">
        <v>27.7</v>
      </c>
      <c r="AA67" s="727"/>
    </row>
    <row r="68" spans="1:27" ht="18" customHeight="1">
      <c r="A68" s="1257" t="s">
        <v>1560</v>
      </c>
      <c r="B68" s="1739" t="s">
        <v>1284</v>
      </c>
      <c r="C68" s="1739" t="s">
        <v>1285</v>
      </c>
      <c r="D68" s="1739" t="s">
        <v>1286</v>
      </c>
      <c r="E68" s="1750">
        <v>840</v>
      </c>
      <c r="F68" s="46">
        <v>23.5</v>
      </c>
      <c r="G68" s="46" t="s">
        <v>651</v>
      </c>
      <c r="H68" s="464">
        <v>10.5</v>
      </c>
      <c r="I68" s="1758"/>
      <c r="J68" s="1242">
        <v>405</v>
      </c>
      <c r="K68" s="1745">
        <f t="shared" ref="K68" si="54">J68+J69</f>
        <v>1225</v>
      </c>
      <c r="L68" s="661">
        <f>IF(Начало!$D$8=0,0,J68*(1-Начало!$D$8))</f>
        <v>0</v>
      </c>
      <c r="M68" s="1746">
        <f t="shared" ref="M68" si="55">L68+L69</f>
        <v>0</v>
      </c>
      <c r="N68" s="1748"/>
      <c r="O68" s="1748">
        <v>63500</v>
      </c>
      <c r="P68" s="1226"/>
      <c r="Q68" s="733"/>
      <c r="R68" s="1259"/>
      <c r="S68" s="1738">
        <f>N68*M68</f>
        <v>0</v>
      </c>
      <c r="T68" s="1738">
        <f>N68*(Y68+Y69)</f>
        <v>0</v>
      </c>
      <c r="U68" s="1738">
        <f>N68*(Z68+Z69)</f>
        <v>0</v>
      </c>
      <c r="V68" s="422">
        <v>1035</v>
      </c>
      <c r="W68" s="422">
        <v>380</v>
      </c>
      <c r="X68" s="422">
        <v>305</v>
      </c>
      <c r="Y68" s="1229">
        <f t="shared" si="49"/>
        <v>0.11995649999999999</v>
      </c>
      <c r="Z68" s="433">
        <v>13.6</v>
      </c>
      <c r="AA68" s="727"/>
    </row>
    <row r="69" spans="1:27" ht="18" customHeight="1">
      <c r="A69" s="1257" t="s">
        <v>1146</v>
      </c>
      <c r="B69" s="1740"/>
      <c r="C69" s="1740"/>
      <c r="D69" s="1740"/>
      <c r="E69" s="1750"/>
      <c r="F69" s="46">
        <v>55</v>
      </c>
      <c r="G69" s="46" t="s">
        <v>520</v>
      </c>
      <c r="H69" s="464">
        <v>35.1</v>
      </c>
      <c r="I69" s="1759"/>
      <c r="J69" s="1242">
        <v>820</v>
      </c>
      <c r="K69" s="1751"/>
      <c r="L69" s="661">
        <f>IF(Начало!$D$8=0,0,J69*(1-Начало!$D$8))</f>
        <v>0</v>
      </c>
      <c r="M69" s="1746"/>
      <c r="N69" s="1752"/>
      <c r="O69" s="1752"/>
      <c r="P69" s="1226"/>
      <c r="Q69" s="733"/>
      <c r="R69" s="1259"/>
      <c r="S69" s="1738"/>
      <c r="T69" s="1738"/>
      <c r="U69" s="1738"/>
      <c r="V69" s="422">
        <v>920</v>
      </c>
      <c r="W69" s="422">
        <v>615</v>
      </c>
      <c r="X69" s="422">
        <v>390</v>
      </c>
      <c r="Y69" s="1229">
        <f t="shared" si="49"/>
        <v>0.220662</v>
      </c>
      <c r="Z69" s="433">
        <v>37.9</v>
      </c>
      <c r="AA69" s="727"/>
    </row>
    <row r="70" spans="1:27" ht="18" customHeight="1">
      <c r="A70" s="1171" t="s">
        <v>1561</v>
      </c>
      <c r="B70" s="1739" t="s">
        <v>1287</v>
      </c>
      <c r="C70" s="1739" t="s">
        <v>1288</v>
      </c>
      <c r="D70" s="1739" t="s">
        <v>1289</v>
      </c>
      <c r="E70" s="1741">
        <v>980</v>
      </c>
      <c r="F70" s="1228">
        <v>25</v>
      </c>
      <c r="G70" s="1228" t="s">
        <v>654</v>
      </c>
      <c r="H70" s="462">
        <v>11.9</v>
      </c>
      <c r="I70" s="1743" t="s">
        <v>327</v>
      </c>
      <c r="J70" s="1241">
        <v>485</v>
      </c>
      <c r="K70" s="1745">
        <f t="shared" ref="K70" si="56">J70+J71</f>
        <v>1581</v>
      </c>
      <c r="L70" s="661">
        <f>IF(Начало!$D$8=0,0,J70*(1-Начало!$D$8))</f>
        <v>0</v>
      </c>
      <c r="M70" s="1746">
        <f t="shared" ref="M70" si="57">L70+L71</f>
        <v>0</v>
      </c>
      <c r="N70" s="1748"/>
      <c r="O70" s="1748">
        <v>82500</v>
      </c>
      <c r="P70" s="1226"/>
      <c r="Q70" s="733"/>
      <c r="R70" s="1259"/>
      <c r="S70" s="1738">
        <f>N70*M70</f>
        <v>0</v>
      </c>
      <c r="T70" s="1738">
        <f>N70*(Y70+Y71)</f>
        <v>0</v>
      </c>
      <c r="U70" s="1738">
        <f>N70*(Z70+Z71)</f>
        <v>0</v>
      </c>
      <c r="V70" s="422">
        <v>1120</v>
      </c>
      <c r="W70" s="422">
        <v>310</v>
      </c>
      <c r="X70" s="422">
        <v>405</v>
      </c>
      <c r="Y70" s="1229">
        <f t="shared" si="49"/>
        <v>0.14061600000000002</v>
      </c>
      <c r="Z70" s="433">
        <v>15.2</v>
      </c>
      <c r="AA70" s="727"/>
    </row>
    <row r="71" spans="1:27" ht="18" customHeight="1" thickBot="1">
      <c r="A71" s="1258" t="s">
        <v>1148</v>
      </c>
      <c r="B71" s="1740"/>
      <c r="C71" s="1740"/>
      <c r="D71" s="1740"/>
      <c r="E71" s="1742"/>
      <c r="F71" s="1227">
        <v>60</v>
      </c>
      <c r="G71" s="1227" t="s">
        <v>521</v>
      </c>
      <c r="H71" s="463">
        <v>48.4</v>
      </c>
      <c r="I71" s="1744"/>
      <c r="J71" s="1112">
        <v>1096</v>
      </c>
      <c r="K71" s="1745"/>
      <c r="L71" s="728">
        <f>IF(Начало!$D$8=0,0,J71*(1-Начало!$D$8))</f>
        <v>0</v>
      </c>
      <c r="M71" s="1747"/>
      <c r="N71" s="1749"/>
      <c r="O71" s="1749"/>
      <c r="P71" s="1226"/>
      <c r="Q71" s="733"/>
      <c r="R71" s="1259"/>
      <c r="S71" s="1738"/>
      <c r="T71" s="1738"/>
      <c r="U71" s="1738"/>
      <c r="V71" s="422">
        <v>965</v>
      </c>
      <c r="W71" s="422">
        <v>765</v>
      </c>
      <c r="X71" s="422">
        <v>395</v>
      </c>
      <c r="Y71" s="1229">
        <f t="shared" si="49"/>
        <v>0.29159887500000004</v>
      </c>
      <c r="Z71" s="433">
        <v>51.6</v>
      </c>
      <c r="AA71" s="727"/>
    </row>
    <row r="72" spans="1:27" ht="66" customHeight="1" thickBot="1">
      <c r="A72" s="1411" t="s">
        <v>1549</v>
      </c>
      <c r="B72" s="1412"/>
      <c r="C72" s="1412"/>
      <c r="D72" s="1412"/>
      <c r="E72" s="1412"/>
      <c r="F72" s="1412"/>
      <c r="G72" s="1412"/>
      <c r="H72" s="1412"/>
      <c r="I72" s="1413"/>
      <c r="J72" s="1732" t="s">
        <v>941</v>
      </c>
      <c r="K72" s="1733"/>
      <c r="L72" s="1733"/>
      <c r="M72" s="1734"/>
      <c r="N72" s="552"/>
      <c r="O72" s="552"/>
      <c r="P72" s="238"/>
      <c r="Q72" s="238"/>
      <c r="R72" s="1192"/>
      <c r="S72" s="116"/>
      <c r="T72" s="116"/>
      <c r="U72" s="116"/>
      <c r="V72" s="427"/>
      <c r="W72" s="427"/>
      <c r="X72" s="427"/>
      <c r="Y72" s="430"/>
      <c r="Z72" s="239"/>
    </row>
    <row r="73" spans="1:27" ht="18" customHeight="1">
      <c r="A73" s="142" t="s">
        <v>377</v>
      </c>
      <c r="B73" s="1739" t="s">
        <v>1126</v>
      </c>
      <c r="C73" s="1739" t="s">
        <v>1127</v>
      </c>
      <c r="D73" s="1739" t="s">
        <v>1128</v>
      </c>
      <c r="E73" s="1750">
        <v>488</v>
      </c>
      <c r="F73" s="461">
        <v>20</v>
      </c>
      <c r="G73" s="461" t="s">
        <v>509</v>
      </c>
      <c r="H73" s="462">
        <v>7.8</v>
      </c>
      <c r="I73" s="1757" t="s">
        <v>326</v>
      </c>
      <c r="J73" s="1063">
        <v>223</v>
      </c>
      <c r="K73" s="1745">
        <f t="shared" ref="K73:K79" si="58">J73+J74</f>
        <v>655</v>
      </c>
      <c r="L73" s="661">
        <f>IF(Начало!$D$8=0,0,J73*(1-Начало!$D$8))</f>
        <v>0</v>
      </c>
      <c r="M73" s="1746">
        <f t="shared" ref="M73:M79" si="59">L73+L74</f>
        <v>0</v>
      </c>
      <c r="N73" s="1748"/>
      <c r="O73" s="1748">
        <v>37900</v>
      </c>
      <c r="P73" s="733"/>
      <c r="Q73" s="733"/>
      <c r="R73" s="1192"/>
      <c r="S73" s="1738">
        <f>N73*M73</f>
        <v>0</v>
      </c>
      <c r="T73" s="1738">
        <f>N73*(Y73+Y74)</f>
        <v>0</v>
      </c>
      <c r="U73" s="1738">
        <f>N73*(Z73+Z74)</f>
        <v>0</v>
      </c>
      <c r="V73" s="422">
        <v>790</v>
      </c>
      <c r="W73" s="422">
        <v>370</v>
      </c>
      <c r="X73" s="422">
        <v>270</v>
      </c>
      <c r="Y73" s="431">
        <f t="shared" ref="Y73:Y80" si="60">(V73/1000)*(W73/1000)*(X73/1000)</f>
        <v>7.8921000000000005E-2</v>
      </c>
      <c r="Z73" s="433">
        <v>10.199999999999999</v>
      </c>
      <c r="AA73" s="727"/>
    </row>
    <row r="74" spans="1:27" ht="18" customHeight="1">
      <c r="A74" s="142" t="s">
        <v>413</v>
      </c>
      <c r="B74" s="1740"/>
      <c r="C74" s="1740"/>
      <c r="D74" s="1740"/>
      <c r="E74" s="1750"/>
      <c r="F74" s="46">
        <v>55.5</v>
      </c>
      <c r="G74" s="46" t="s">
        <v>1125</v>
      </c>
      <c r="H74" s="464">
        <v>23</v>
      </c>
      <c r="I74" s="1758"/>
      <c r="J74" s="1064">
        <v>432</v>
      </c>
      <c r="K74" s="1751"/>
      <c r="L74" s="661">
        <f>IF(Начало!$D$8=0,0,J74*(1-Начало!$D$8))</f>
        <v>0</v>
      </c>
      <c r="M74" s="1746"/>
      <c r="N74" s="1752"/>
      <c r="O74" s="1752"/>
      <c r="P74" s="1221"/>
      <c r="Q74" s="1193"/>
      <c r="R74" s="1192"/>
      <c r="S74" s="1738"/>
      <c r="T74" s="1738"/>
      <c r="U74" s="1738"/>
      <c r="V74" s="422">
        <v>828</v>
      </c>
      <c r="W74" s="422">
        <v>525</v>
      </c>
      <c r="X74" s="422">
        <v>298</v>
      </c>
      <c r="Y74" s="431">
        <f t="shared" si="60"/>
        <v>0.12954059999999998</v>
      </c>
      <c r="Z74" s="433">
        <v>25</v>
      </c>
      <c r="AA74" s="727"/>
    </row>
    <row r="75" spans="1:27" ht="18" customHeight="1">
      <c r="A75" s="143" t="s">
        <v>378</v>
      </c>
      <c r="B75" s="1739" t="s">
        <v>735</v>
      </c>
      <c r="C75" s="1739" t="s">
        <v>736</v>
      </c>
      <c r="D75" s="1739" t="s">
        <v>1129</v>
      </c>
      <c r="E75" s="1750">
        <v>539</v>
      </c>
      <c r="F75" s="46">
        <v>21</v>
      </c>
      <c r="G75" s="46" t="s">
        <v>510</v>
      </c>
      <c r="H75" s="464">
        <v>8.1999999999999993</v>
      </c>
      <c r="I75" s="1758"/>
      <c r="J75" s="1064">
        <v>239</v>
      </c>
      <c r="K75" s="1745">
        <f t="shared" si="58"/>
        <v>748</v>
      </c>
      <c r="L75" s="661">
        <f>IF(Начало!$D$8=0,0,J75*(1-Начало!$D$8))</f>
        <v>0</v>
      </c>
      <c r="M75" s="1746">
        <f t="shared" si="59"/>
        <v>0</v>
      </c>
      <c r="N75" s="1748"/>
      <c r="O75" s="1748">
        <v>43900</v>
      </c>
      <c r="P75" s="1221"/>
      <c r="Q75" s="1193"/>
      <c r="R75" s="1192"/>
      <c r="S75" s="1738">
        <f>N75*M75</f>
        <v>0</v>
      </c>
      <c r="T75" s="1738">
        <f>N75*(Y75+Y76)</f>
        <v>0</v>
      </c>
      <c r="U75" s="1738">
        <f>N75*(Z75+Z76)</f>
        <v>0</v>
      </c>
      <c r="V75" s="422">
        <v>875</v>
      </c>
      <c r="W75" s="422">
        <v>375</v>
      </c>
      <c r="X75" s="422">
        <v>285</v>
      </c>
      <c r="Y75" s="431">
        <f t="shared" si="60"/>
        <v>9.3515624999999991E-2</v>
      </c>
      <c r="Z75" s="433">
        <v>10.7</v>
      </c>
      <c r="AA75" s="727"/>
    </row>
    <row r="76" spans="1:27" ht="18" customHeight="1">
      <c r="A76" s="143" t="s">
        <v>414</v>
      </c>
      <c r="B76" s="1740"/>
      <c r="C76" s="1740"/>
      <c r="D76" s="1740"/>
      <c r="E76" s="1750"/>
      <c r="F76" s="46">
        <v>53</v>
      </c>
      <c r="G76" s="46" t="s">
        <v>520</v>
      </c>
      <c r="H76" s="464">
        <v>29.1</v>
      </c>
      <c r="I76" s="1758"/>
      <c r="J76" s="1064">
        <v>509</v>
      </c>
      <c r="K76" s="1751"/>
      <c r="L76" s="661">
        <f>IF(Начало!$D$8=0,0,J76*(1-Начало!$D$8))</f>
        <v>0</v>
      </c>
      <c r="M76" s="1746"/>
      <c r="N76" s="1752"/>
      <c r="O76" s="1752"/>
      <c r="P76" s="1221"/>
      <c r="Q76" s="1193"/>
      <c r="R76" s="1192"/>
      <c r="S76" s="1738"/>
      <c r="T76" s="1738"/>
      <c r="U76" s="1738"/>
      <c r="V76" s="422">
        <v>920</v>
      </c>
      <c r="W76" s="422">
        <v>615</v>
      </c>
      <c r="X76" s="422">
        <v>390</v>
      </c>
      <c r="Y76" s="431">
        <f t="shared" si="60"/>
        <v>0.220662</v>
      </c>
      <c r="Z76" s="433">
        <v>31.9</v>
      </c>
      <c r="AA76" s="727"/>
    </row>
    <row r="77" spans="1:27" ht="18" customHeight="1">
      <c r="A77" s="143" t="s">
        <v>379</v>
      </c>
      <c r="B77" s="1739" t="s">
        <v>1130</v>
      </c>
      <c r="C77" s="1739" t="s">
        <v>737</v>
      </c>
      <c r="D77" s="1739" t="s">
        <v>1131</v>
      </c>
      <c r="E77" s="1750">
        <v>750</v>
      </c>
      <c r="F77" s="46">
        <v>21</v>
      </c>
      <c r="G77" s="46" t="s">
        <v>511</v>
      </c>
      <c r="H77" s="464">
        <v>10.8</v>
      </c>
      <c r="I77" s="1758"/>
      <c r="J77" s="1064">
        <v>281</v>
      </c>
      <c r="K77" s="1745">
        <f t="shared" si="58"/>
        <v>1172</v>
      </c>
      <c r="L77" s="661">
        <f>IF(Начало!$D$8=0,0,J77*(1-Начало!$D$8))</f>
        <v>0</v>
      </c>
      <c r="M77" s="1746">
        <f t="shared" si="59"/>
        <v>0</v>
      </c>
      <c r="N77" s="1748"/>
      <c r="O77" s="1748">
        <v>65900</v>
      </c>
      <c r="P77" s="116"/>
      <c r="Q77" s="1193"/>
      <c r="R77" s="1192"/>
      <c r="S77" s="1738">
        <f>N77*M77</f>
        <v>0</v>
      </c>
      <c r="T77" s="1738">
        <f>N77*(Y77+Y78)</f>
        <v>0</v>
      </c>
      <c r="U77" s="1738">
        <f>N77*(Z77+Z78)</f>
        <v>0</v>
      </c>
      <c r="V77" s="422">
        <v>1045</v>
      </c>
      <c r="W77" s="422">
        <v>405</v>
      </c>
      <c r="X77" s="422">
        <v>305</v>
      </c>
      <c r="Y77" s="431">
        <f t="shared" si="60"/>
        <v>0.12908362500000001</v>
      </c>
      <c r="Z77" s="433">
        <v>14.1</v>
      </c>
      <c r="AA77" s="727"/>
    </row>
    <row r="78" spans="1:27" ht="18" customHeight="1">
      <c r="A78" s="143" t="s">
        <v>415</v>
      </c>
      <c r="B78" s="1740"/>
      <c r="C78" s="1740"/>
      <c r="D78" s="1740"/>
      <c r="E78" s="1750"/>
      <c r="F78" s="46">
        <v>55</v>
      </c>
      <c r="G78" s="46" t="s">
        <v>520</v>
      </c>
      <c r="H78" s="464">
        <v>35.1</v>
      </c>
      <c r="I78" s="1759"/>
      <c r="J78" s="1064">
        <v>891</v>
      </c>
      <c r="K78" s="1751"/>
      <c r="L78" s="661">
        <f>IF(Начало!$D$8=0,0,J78*(1-Начало!$D$8))</f>
        <v>0</v>
      </c>
      <c r="M78" s="1746"/>
      <c r="N78" s="1752"/>
      <c r="O78" s="1752"/>
      <c r="P78" s="116"/>
      <c r="Q78" s="1193"/>
      <c r="R78" s="1192"/>
      <c r="S78" s="1738"/>
      <c r="T78" s="1738"/>
      <c r="U78" s="1738"/>
      <c r="V78" s="422">
        <v>920</v>
      </c>
      <c r="W78" s="422">
        <v>615</v>
      </c>
      <c r="X78" s="422">
        <v>390</v>
      </c>
      <c r="Y78" s="431">
        <f t="shared" si="60"/>
        <v>0.220662</v>
      </c>
      <c r="Z78" s="433">
        <v>37.9</v>
      </c>
      <c r="AA78" s="727"/>
    </row>
    <row r="79" spans="1:27" ht="18" customHeight="1">
      <c r="A79" s="142" t="s">
        <v>380</v>
      </c>
      <c r="B79" s="1739" t="s">
        <v>738</v>
      </c>
      <c r="C79" s="1739" t="s">
        <v>739</v>
      </c>
      <c r="D79" s="1739" t="s">
        <v>1132</v>
      </c>
      <c r="E79" s="1750">
        <v>1050</v>
      </c>
      <c r="F79" s="461">
        <v>26</v>
      </c>
      <c r="G79" s="461" t="s">
        <v>512</v>
      </c>
      <c r="H79" s="462">
        <v>12.9</v>
      </c>
      <c r="I79" s="1743" t="s">
        <v>327</v>
      </c>
      <c r="J79" s="1063">
        <v>354</v>
      </c>
      <c r="K79" s="1745">
        <f t="shared" si="58"/>
        <v>1475</v>
      </c>
      <c r="L79" s="661">
        <f>IF(Начало!$D$8=0,0,J79*(1-Начало!$D$8))</f>
        <v>0</v>
      </c>
      <c r="M79" s="1746">
        <f t="shared" si="59"/>
        <v>0</v>
      </c>
      <c r="N79" s="1748"/>
      <c r="O79" s="1748">
        <v>82500</v>
      </c>
      <c r="P79" s="731"/>
      <c r="Q79" s="1193"/>
      <c r="R79" s="1192"/>
      <c r="S79" s="1738">
        <f>N79*M79</f>
        <v>0</v>
      </c>
      <c r="T79" s="1738">
        <f>N79*(Y79+Y80)</f>
        <v>0</v>
      </c>
      <c r="U79" s="1738">
        <f>N79*(Z79+Z80)</f>
        <v>0</v>
      </c>
      <c r="V79" s="422">
        <v>1155</v>
      </c>
      <c r="W79" s="422">
        <v>415</v>
      </c>
      <c r="X79" s="422">
        <v>315</v>
      </c>
      <c r="Y79" s="431">
        <f t="shared" si="60"/>
        <v>0.15098737500000001</v>
      </c>
      <c r="Z79" s="433">
        <v>16.5</v>
      </c>
      <c r="AA79" s="727"/>
    </row>
    <row r="80" spans="1:27" ht="18" customHeight="1" thickBot="1">
      <c r="A80" s="757" t="s">
        <v>416</v>
      </c>
      <c r="B80" s="1740"/>
      <c r="C80" s="1740"/>
      <c r="D80" s="1740"/>
      <c r="E80" s="1750"/>
      <c r="F80" s="456">
        <v>62</v>
      </c>
      <c r="G80" s="456" t="s">
        <v>521</v>
      </c>
      <c r="H80" s="463">
        <v>48.4</v>
      </c>
      <c r="I80" s="1744"/>
      <c r="J80" s="1112">
        <v>1121</v>
      </c>
      <c r="K80" s="1745"/>
      <c r="L80" s="728">
        <f>IF(Начало!$D$8=0,0,J80*(1-Начало!$D$8))</f>
        <v>0</v>
      </c>
      <c r="M80" s="1747"/>
      <c r="N80" s="1749"/>
      <c r="O80" s="1749"/>
      <c r="P80" s="731" t="s">
        <v>670</v>
      </c>
      <c r="Q80" s="1193"/>
      <c r="R80" s="1192"/>
      <c r="S80" s="1738"/>
      <c r="T80" s="1738"/>
      <c r="U80" s="1738"/>
      <c r="V80" s="422">
        <v>965</v>
      </c>
      <c r="W80" s="422">
        <v>765</v>
      </c>
      <c r="X80" s="422">
        <v>395</v>
      </c>
      <c r="Y80" s="431">
        <f t="shared" si="60"/>
        <v>0.29159887500000004</v>
      </c>
      <c r="Z80" s="433">
        <v>51.6</v>
      </c>
      <c r="AA80" s="727"/>
    </row>
    <row r="81" spans="1:27" ht="66.2" customHeight="1" thickBot="1">
      <c r="A81" s="1411" t="s">
        <v>1550</v>
      </c>
      <c r="B81" s="1412"/>
      <c r="C81" s="1412"/>
      <c r="D81" s="1412"/>
      <c r="E81" s="1412"/>
      <c r="F81" s="1412"/>
      <c r="G81" s="1412"/>
      <c r="H81" s="1412"/>
      <c r="I81" s="1413"/>
      <c r="J81" s="1732" t="s">
        <v>941</v>
      </c>
      <c r="K81" s="1733"/>
      <c r="L81" s="1733"/>
      <c r="M81" s="1734"/>
      <c r="N81" s="552"/>
      <c r="O81" s="552"/>
      <c r="P81" s="238"/>
      <c r="Q81" s="238"/>
      <c r="R81" s="1192"/>
      <c r="S81" s="1141"/>
      <c r="T81" s="1141"/>
      <c r="U81" s="1141"/>
      <c r="V81" s="427"/>
      <c r="W81" s="427"/>
      <c r="X81" s="427"/>
      <c r="Y81" s="430"/>
      <c r="Z81" s="239"/>
    </row>
    <row r="82" spans="1:27" ht="18" customHeight="1">
      <c r="A82" s="142" t="s">
        <v>1483</v>
      </c>
      <c r="B82" s="1739" t="s">
        <v>1126</v>
      </c>
      <c r="C82" s="1739" t="s">
        <v>1127</v>
      </c>
      <c r="D82" s="1739" t="s">
        <v>1128</v>
      </c>
      <c r="E82" s="1750">
        <v>488</v>
      </c>
      <c r="F82" s="1142">
        <v>20</v>
      </c>
      <c r="G82" s="1142" t="s">
        <v>509</v>
      </c>
      <c r="H82" s="462">
        <v>7.8</v>
      </c>
      <c r="I82" s="1757" t="s">
        <v>326</v>
      </c>
      <c r="J82" s="1145">
        <v>305</v>
      </c>
      <c r="K82" s="1745">
        <f t="shared" ref="K82:K84" si="61">J82+J83</f>
        <v>737</v>
      </c>
      <c r="L82" s="661">
        <f>IF(Начало!$D$8=0,0,J82*(1-Начало!$D$8))</f>
        <v>0</v>
      </c>
      <c r="M82" s="1746">
        <f t="shared" ref="M82" si="62">L82+L83</f>
        <v>0</v>
      </c>
      <c r="N82" s="1748"/>
      <c r="O82" s="1748">
        <v>42900</v>
      </c>
      <c r="P82" s="733"/>
      <c r="Q82" s="733"/>
      <c r="R82" s="1192"/>
      <c r="S82" s="1738">
        <f>N82*M82</f>
        <v>0</v>
      </c>
      <c r="T82" s="1738">
        <f>N82*(Y82+Y83)</f>
        <v>0</v>
      </c>
      <c r="U82" s="1738">
        <f>N82*(Z82+Z83)</f>
        <v>0</v>
      </c>
      <c r="V82" s="422">
        <v>790</v>
      </c>
      <c r="W82" s="422">
        <v>370</v>
      </c>
      <c r="X82" s="422">
        <v>270</v>
      </c>
      <c r="Y82" s="1144">
        <f t="shared" ref="Y82:Y85" si="63">(V82/1000)*(W82/1000)*(X82/1000)</f>
        <v>7.8921000000000005E-2</v>
      </c>
      <c r="Z82" s="433">
        <v>10.199999999999999</v>
      </c>
      <c r="AA82" s="727"/>
    </row>
    <row r="83" spans="1:27" ht="18" customHeight="1">
      <c r="A83" s="142" t="s">
        <v>413</v>
      </c>
      <c r="B83" s="1740"/>
      <c r="C83" s="1740"/>
      <c r="D83" s="1740"/>
      <c r="E83" s="1750"/>
      <c r="F83" s="46">
        <v>55.5</v>
      </c>
      <c r="G83" s="46" t="s">
        <v>1125</v>
      </c>
      <c r="H83" s="464">
        <v>23</v>
      </c>
      <c r="I83" s="1758"/>
      <c r="J83" s="1146">
        <v>432</v>
      </c>
      <c r="K83" s="1751"/>
      <c r="L83" s="661">
        <f>IF(Начало!$D$8=0,0,J83*(1-Начало!$D$8))</f>
        <v>0</v>
      </c>
      <c r="M83" s="1746"/>
      <c r="N83" s="1752"/>
      <c r="O83" s="1752"/>
      <c r="P83" s="1141"/>
      <c r="Q83" s="1193"/>
      <c r="R83" s="1192"/>
      <c r="S83" s="1738"/>
      <c r="T83" s="1738"/>
      <c r="U83" s="1738"/>
      <c r="V83" s="422">
        <v>828</v>
      </c>
      <c r="W83" s="422">
        <v>525</v>
      </c>
      <c r="X83" s="422">
        <v>298</v>
      </c>
      <c r="Y83" s="1144">
        <f t="shared" si="63"/>
        <v>0.12954059999999998</v>
      </c>
      <c r="Z83" s="433">
        <v>25</v>
      </c>
      <c r="AA83" s="727"/>
    </row>
    <row r="84" spans="1:27" ht="18" customHeight="1">
      <c r="A84" s="143" t="s">
        <v>1484</v>
      </c>
      <c r="B84" s="1739" t="s">
        <v>735</v>
      </c>
      <c r="C84" s="1739" t="s">
        <v>736</v>
      </c>
      <c r="D84" s="1739" t="s">
        <v>1129</v>
      </c>
      <c r="E84" s="1750">
        <v>539</v>
      </c>
      <c r="F84" s="46">
        <v>21</v>
      </c>
      <c r="G84" s="46" t="s">
        <v>510</v>
      </c>
      <c r="H84" s="464">
        <v>8.1999999999999993</v>
      </c>
      <c r="I84" s="1758"/>
      <c r="J84" s="1146">
        <v>321</v>
      </c>
      <c r="K84" s="1745">
        <f t="shared" si="61"/>
        <v>830</v>
      </c>
      <c r="L84" s="661">
        <f>IF(Начало!$D$8=0,0,J84*(1-Начало!$D$8))</f>
        <v>0</v>
      </c>
      <c r="M84" s="1746">
        <f t="shared" ref="M84" si="64">L84+L85</f>
        <v>0</v>
      </c>
      <c r="N84" s="1748"/>
      <c r="O84" s="1748">
        <v>48900</v>
      </c>
      <c r="P84" s="1141"/>
      <c r="Q84" s="1193"/>
      <c r="R84" s="1192"/>
      <c r="S84" s="1738">
        <f>N84*M84</f>
        <v>0</v>
      </c>
      <c r="T84" s="1738">
        <f>N84*(Y84+Y85)</f>
        <v>0</v>
      </c>
      <c r="U84" s="1738">
        <f>N84*(Z84+Z85)</f>
        <v>0</v>
      </c>
      <c r="V84" s="422">
        <v>875</v>
      </c>
      <c r="W84" s="422">
        <v>375</v>
      </c>
      <c r="X84" s="422">
        <v>285</v>
      </c>
      <c r="Y84" s="1144">
        <f t="shared" si="63"/>
        <v>9.3515624999999991E-2</v>
      </c>
      <c r="Z84" s="433">
        <v>10.7</v>
      </c>
      <c r="AA84" s="727"/>
    </row>
    <row r="85" spans="1:27" ht="18" customHeight="1" thickBot="1">
      <c r="A85" s="143" t="s">
        <v>414</v>
      </c>
      <c r="B85" s="1740"/>
      <c r="C85" s="1740"/>
      <c r="D85" s="1740"/>
      <c r="E85" s="1750"/>
      <c r="F85" s="46">
        <v>53</v>
      </c>
      <c r="G85" s="46" t="s">
        <v>520</v>
      </c>
      <c r="H85" s="464">
        <v>29.1</v>
      </c>
      <c r="I85" s="1780"/>
      <c r="J85" s="1146">
        <v>509</v>
      </c>
      <c r="K85" s="1751"/>
      <c r="L85" s="661">
        <f>IF(Начало!$D$8=0,0,J85*(1-Начало!$D$8))</f>
        <v>0</v>
      </c>
      <c r="M85" s="1746"/>
      <c r="N85" s="1752"/>
      <c r="O85" s="1752"/>
      <c r="P85" s="1141"/>
      <c r="Q85" s="1193"/>
      <c r="R85" s="1192"/>
      <c r="S85" s="1738"/>
      <c r="T85" s="1738"/>
      <c r="U85" s="1738"/>
      <c r="V85" s="422">
        <v>920</v>
      </c>
      <c r="W85" s="422">
        <v>615</v>
      </c>
      <c r="X85" s="422">
        <v>390</v>
      </c>
      <c r="Y85" s="1144">
        <f t="shared" si="63"/>
        <v>0.220662</v>
      </c>
      <c r="Z85" s="433">
        <v>31.9</v>
      </c>
      <c r="AA85" s="727"/>
    </row>
    <row r="86" spans="1:27" ht="103.5" customHeight="1" thickBot="1">
      <c r="A86" s="1411" t="s">
        <v>1551</v>
      </c>
      <c r="B86" s="1412"/>
      <c r="C86" s="1412"/>
      <c r="D86" s="1412"/>
      <c r="E86" s="1412"/>
      <c r="F86" s="1412"/>
      <c r="G86" s="1412"/>
      <c r="H86" s="1412"/>
      <c r="I86" s="1412"/>
      <c r="J86" s="1732" t="s">
        <v>942</v>
      </c>
      <c r="K86" s="1733"/>
      <c r="L86" s="1733"/>
      <c r="M86" s="1734"/>
      <c r="N86" s="552"/>
      <c r="O86" s="552"/>
      <c r="P86" s="238"/>
      <c r="Q86" s="238"/>
      <c r="R86" s="1192"/>
      <c r="S86" s="718"/>
      <c r="T86" s="718"/>
      <c r="U86" s="718"/>
      <c r="V86" s="427"/>
      <c r="W86" s="427"/>
      <c r="X86" s="427"/>
      <c r="Y86" s="430"/>
      <c r="Z86" s="239"/>
    </row>
    <row r="87" spans="1:27" ht="18" customHeight="1">
      <c r="A87" s="150" t="s">
        <v>663</v>
      </c>
      <c r="B87" s="1775" t="s">
        <v>740</v>
      </c>
      <c r="C87" s="1790" t="s">
        <v>741</v>
      </c>
      <c r="D87" s="1790" t="s">
        <v>744</v>
      </c>
      <c r="E87" s="1777">
        <v>565</v>
      </c>
      <c r="F87" s="46">
        <v>20</v>
      </c>
      <c r="G87" s="461" t="s">
        <v>667</v>
      </c>
      <c r="H87" s="464">
        <v>13</v>
      </c>
      <c r="I87" s="1757" t="s">
        <v>326</v>
      </c>
      <c r="J87" s="1059">
        <v>486</v>
      </c>
      <c r="K87" s="1745">
        <f t="shared" ref="K87" si="65">J87+J88</f>
        <v>1621</v>
      </c>
      <c r="L87" s="661">
        <f>IF(Начало!$D$8=0,0,J87*(1-Начало!$D$8))</f>
        <v>0</v>
      </c>
      <c r="M87" s="1746">
        <f t="shared" ref="M87" si="66">L87+L88</f>
        <v>0</v>
      </c>
      <c r="N87" s="1774"/>
      <c r="O87" s="1774">
        <v>83900</v>
      </c>
      <c r="P87" s="718"/>
      <c r="Q87" s="1193"/>
      <c r="R87" s="1192"/>
      <c r="S87" s="1738">
        <f>N87*M87</f>
        <v>0</v>
      </c>
      <c r="T87" s="1738">
        <f>N87*(Y87+Y88)</f>
        <v>0</v>
      </c>
      <c r="U87" s="1738">
        <f>N87*(Z87+Z88)</f>
        <v>0</v>
      </c>
      <c r="V87" s="422">
        <v>985</v>
      </c>
      <c r="W87" s="422">
        <v>345</v>
      </c>
      <c r="X87" s="422">
        <v>370</v>
      </c>
      <c r="Y87" s="719">
        <f t="shared" ref="Y87:Y90" si="67">(V87/1000)*(W87/1000)*(X87/1000)</f>
        <v>0.12573524999999999</v>
      </c>
      <c r="Z87" s="435">
        <v>17.100000000000001</v>
      </c>
      <c r="AA87" s="727"/>
    </row>
    <row r="88" spans="1:27" ht="18" customHeight="1">
      <c r="A88" s="71" t="s">
        <v>665</v>
      </c>
      <c r="B88" s="1776"/>
      <c r="C88" s="1791"/>
      <c r="D88" s="1791"/>
      <c r="E88" s="1778"/>
      <c r="F88" s="46">
        <v>58</v>
      </c>
      <c r="G88" s="456" t="s">
        <v>520</v>
      </c>
      <c r="H88" s="464">
        <v>36.4</v>
      </c>
      <c r="I88" s="1758"/>
      <c r="J88" s="1112">
        <v>1135</v>
      </c>
      <c r="K88" s="1751"/>
      <c r="L88" s="661">
        <f>IF(Начало!$D$8=0,0,J88*(1-Начало!$D$8))</f>
        <v>0</v>
      </c>
      <c r="M88" s="1746"/>
      <c r="N88" s="1752"/>
      <c r="O88" s="1752"/>
      <c r="P88" s="718"/>
      <c r="Q88" s="1193"/>
      <c r="R88" s="1192"/>
      <c r="S88" s="1738"/>
      <c r="T88" s="1738"/>
      <c r="U88" s="1738"/>
      <c r="V88" s="422">
        <v>920</v>
      </c>
      <c r="W88" s="422">
        <v>615</v>
      </c>
      <c r="X88" s="422">
        <v>390</v>
      </c>
      <c r="Y88" s="719">
        <f t="shared" si="67"/>
        <v>0.220662</v>
      </c>
      <c r="Z88" s="435">
        <v>39.700000000000003</v>
      </c>
      <c r="AA88" s="727"/>
    </row>
    <row r="89" spans="1:27" ht="18" customHeight="1">
      <c r="A89" s="71" t="s">
        <v>664</v>
      </c>
      <c r="B89" s="1827" t="s">
        <v>742</v>
      </c>
      <c r="C89" s="1830" t="s">
        <v>743</v>
      </c>
      <c r="D89" s="1830" t="s">
        <v>745</v>
      </c>
      <c r="E89" s="1826">
        <v>590</v>
      </c>
      <c r="F89" s="46">
        <v>21</v>
      </c>
      <c r="G89" s="46" t="s">
        <v>667</v>
      </c>
      <c r="H89" s="464">
        <v>13</v>
      </c>
      <c r="I89" s="1758"/>
      <c r="J89" s="1104">
        <v>501</v>
      </c>
      <c r="K89" s="1745">
        <f t="shared" ref="K89" si="68">J89+J90</f>
        <v>1672</v>
      </c>
      <c r="L89" s="661">
        <f>IF(Начало!$D$8=0,0,J89*(1-Начало!$D$8))</f>
        <v>0</v>
      </c>
      <c r="M89" s="1746">
        <f t="shared" ref="M89" si="69">L89+L90</f>
        <v>0</v>
      </c>
      <c r="N89" s="1748"/>
      <c r="O89" s="1748">
        <v>87500</v>
      </c>
      <c r="P89" s="718"/>
      <c r="Q89" s="1193"/>
      <c r="R89" s="1192"/>
      <c r="S89" s="1738">
        <f>N89*M89</f>
        <v>0</v>
      </c>
      <c r="T89" s="1738">
        <f>N89*(Y89+Y90)</f>
        <v>0</v>
      </c>
      <c r="U89" s="1738">
        <f>N89*(Z89+Z90)</f>
        <v>0</v>
      </c>
      <c r="V89" s="422">
        <v>985</v>
      </c>
      <c r="W89" s="422">
        <v>345</v>
      </c>
      <c r="X89" s="422">
        <v>370</v>
      </c>
      <c r="Y89" s="719">
        <f t="shared" si="67"/>
        <v>0.12573524999999999</v>
      </c>
      <c r="Z89" s="435">
        <v>17.100000000000001</v>
      </c>
      <c r="AA89" s="727"/>
    </row>
    <row r="90" spans="1:27" ht="18" customHeight="1" thickBot="1">
      <c r="A90" s="71" t="s">
        <v>666</v>
      </c>
      <c r="B90" s="1783"/>
      <c r="C90" s="1785"/>
      <c r="D90" s="1785"/>
      <c r="E90" s="1789"/>
      <c r="F90" s="46">
        <v>59</v>
      </c>
      <c r="G90" s="46" t="s">
        <v>520</v>
      </c>
      <c r="H90" s="464">
        <v>36.4</v>
      </c>
      <c r="I90" s="1758"/>
      <c r="J90" s="1104">
        <v>1171</v>
      </c>
      <c r="K90" s="1751"/>
      <c r="L90" s="661">
        <f>IF(Начало!$D$8=0,0,J90*(1-Начало!$D$8))</f>
        <v>0</v>
      </c>
      <c r="M90" s="1746"/>
      <c r="N90" s="1752"/>
      <c r="O90" s="1752"/>
      <c r="P90" s="718"/>
      <c r="Q90" s="1193"/>
      <c r="R90" s="1192"/>
      <c r="S90" s="1738"/>
      <c r="T90" s="1738"/>
      <c r="U90" s="1738"/>
      <c r="V90" s="422">
        <v>920</v>
      </c>
      <c r="W90" s="422">
        <v>615</v>
      </c>
      <c r="X90" s="422">
        <v>390</v>
      </c>
      <c r="Y90" s="719">
        <f t="shared" si="67"/>
        <v>0.220662</v>
      </c>
      <c r="Z90" s="435">
        <v>39.700000000000003</v>
      </c>
      <c r="AA90" s="727"/>
    </row>
    <row r="91" spans="1:27" ht="21" customHeight="1" thickBot="1">
      <c r="A91" s="309" t="s">
        <v>392</v>
      </c>
      <c r="B91" s="337"/>
      <c r="C91" s="337"/>
      <c r="D91" s="337"/>
      <c r="E91" s="337"/>
      <c r="F91" s="337"/>
      <c r="G91" s="337"/>
      <c r="H91" s="337"/>
      <c r="I91" s="337"/>
      <c r="J91" s="337"/>
      <c r="K91" s="337"/>
      <c r="L91" s="337"/>
      <c r="M91" s="469"/>
      <c r="N91" s="555"/>
      <c r="O91" s="555"/>
      <c r="P91" s="116"/>
      <c r="Q91" s="1193"/>
      <c r="R91" s="1192"/>
      <c r="S91" s="116"/>
      <c r="T91" s="116"/>
      <c r="U91" s="116"/>
      <c r="V91" s="422"/>
      <c r="W91" s="422"/>
      <c r="X91" s="422"/>
      <c r="Y91" s="432"/>
      <c r="Z91" s="116"/>
    </row>
    <row r="92" spans="1:27">
      <c r="A92" s="1356" t="s">
        <v>656</v>
      </c>
      <c r="B92" s="1729" t="s">
        <v>657</v>
      </c>
      <c r="C92" s="1730"/>
      <c r="D92" s="1730"/>
      <c r="E92" s="1730"/>
      <c r="F92" s="1730"/>
      <c r="G92" s="1730"/>
      <c r="H92" s="1730"/>
      <c r="I92" s="1730"/>
      <c r="J92" s="1731"/>
      <c r="K92" s="1088">
        <v>61</v>
      </c>
      <c r="L92" s="662">
        <f>IF(Начало!$D$8=0,0,K92*(1-Начало!$D$8))</f>
        <v>0</v>
      </c>
      <c r="M92" s="1357"/>
      <c r="N92" s="1353"/>
      <c r="O92" s="556">
        <v>3300</v>
      </c>
      <c r="P92" s="1352"/>
      <c r="Q92" s="1352"/>
      <c r="R92" s="1259"/>
      <c r="S92" s="1352">
        <f>N92*L92</f>
        <v>0</v>
      </c>
      <c r="T92" s="1352">
        <f>N92*Y92</f>
        <v>0</v>
      </c>
      <c r="U92" s="1352">
        <f>N92*Z92</f>
        <v>0</v>
      </c>
      <c r="V92" s="424"/>
      <c r="W92" s="424"/>
      <c r="X92" s="424"/>
      <c r="Y92" s="432"/>
      <c r="Z92" s="1352"/>
      <c r="AA92" s="727"/>
    </row>
    <row r="93" spans="1:27" ht="21" thickBot="1">
      <c r="A93" s="336" t="s">
        <v>1652</v>
      </c>
      <c r="B93" s="1823" t="s">
        <v>657</v>
      </c>
      <c r="C93" s="1824"/>
      <c r="D93" s="1824"/>
      <c r="E93" s="1824"/>
      <c r="F93" s="1824"/>
      <c r="G93" s="1824"/>
      <c r="H93" s="1824"/>
      <c r="I93" s="1824"/>
      <c r="J93" s="1825"/>
      <c r="K93" s="734">
        <v>61</v>
      </c>
      <c r="L93" s="663">
        <f>IF(Начало!$D$8=0,0,K93*(1-Начало!$D$8))</f>
        <v>0</v>
      </c>
      <c r="M93" s="721"/>
      <c r="N93" s="557"/>
      <c r="O93" s="556">
        <v>3300</v>
      </c>
      <c r="P93" s="718"/>
      <c r="Q93" s="1193"/>
      <c r="R93" s="1192"/>
      <c r="S93" s="718">
        <f>N93*L93</f>
        <v>0</v>
      </c>
      <c r="T93" s="718">
        <f>N93*Y93</f>
        <v>0</v>
      </c>
      <c r="U93" s="718">
        <f>N93*Z93</f>
        <v>0</v>
      </c>
      <c r="V93" s="424"/>
      <c r="W93" s="424"/>
      <c r="X93" s="424"/>
      <c r="Y93" s="432"/>
      <c r="Z93" s="718"/>
      <c r="AA93" s="727"/>
    </row>
    <row r="94" spans="1:27" ht="28.5" customHeight="1" thickBot="1">
      <c r="A94" s="1808" t="s">
        <v>1307</v>
      </c>
      <c r="B94" s="1809"/>
      <c r="C94" s="1809"/>
      <c r="D94" s="1809"/>
      <c r="E94" s="1809"/>
      <c r="F94" s="1809"/>
      <c r="G94" s="1809"/>
      <c r="H94" s="1809"/>
      <c r="I94" s="1809"/>
      <c r="J94" s="1809"/>
      <c r="K94" s="1809"/>
      <c r="L94" s="1809"/>
      <c r="M94" s="1810"/>
      <c r="N94" s="558"/>
      <c r="O94" s="558"/>
      <c r="P94" s="240"/>
      <c r="Q94" s="240"/>
      <c r="R94" s="1192"/>
      <c r="S94" s="116"/>
      <c r="T94" s="116"/>
      <c r="U94" s="116"/>
      <c r="V94" s="428"/>
      <c r="W94" s="428"/>
      <c r="X94" s="428"/>
      <c r="Y94" s="430"/>
      <c r="Z94" s="239"/>
    </row>
    <row r="95" spans="1:27" ht="28.5" customHeight="1" thickBot="1">
      <c r="A95" s="1411" t="s">
        <v>944</v>
      </c>
      <c r="B95" s="1412"/>
      <c r="C95" s="1412"/>
      <c r="D95" s="1412"/>
      <c r="E95" s="1412"/>
      <c r="F95" s="1412"/>
      <c r="G95" s="1412"/>
      <c r="H95" s="1412"/>
      <c r="I95" s="1413"/>
      <c r="J95" s="1732" t="s">
        <v>943</v>
      </c>
      <c r="K95" s="1733"/>
      <c r="L95" s="1733"/>
      <c r="M95" s="1734"/>
      <c r="N95" s="552"/>
      <c r="O95" s="552"/>
      <c r="P95" s="238"/>
      <c r="Q95" s="238"/>
      <c r="R95" s="1192"/>
      <c r="S95" s="116"/>
      <c r="T95" s="116"/>
      <c r="U95" s="116"/>
      <c r="V95" s="427"/>
      <c r="W95" s="427"/>
      <c r="X95" s="427"/>
      <c r="Y95" s="430"/>
      <c r="Z95" s="239"/>
    </row>
    <row r="96" spans="1:27" ht="20.25" customHeight="1">
      <c r="A96" s="160" t="s">
        <v>513</v>
      </c>
      <c r="B96" s="69" t="s">
        <v>794</v>
      </c>
      <c r="C96" s="69" t="s">
        <v>795</v>
      </c>
      <c r="D96" s="141">
        <v>1.3</v>
      </c>
      <c r="E96" s="52" t="s">
        <v>181</v>
      </c>
      <c r="F96" s="48">
        <v>54</v>
      </c>
      <c r="G96" s="103" t="s">
        <v>520</v>
      </c>
      <c r="H96" s="436">
        <v>31.5</v>
      </c>
      <c r="I96" s="1844" t="s">
        <v>327</v>
      </c>
      <c r="J96" s="1113">
        <v>1186</v>
      </c>
      <c r="K96" s="571" t="s">
        <v>181</v>
      </c>
      <c r="L96" s="661">
        <f>IF(Начало!$D$8=0,0,J96*(1-Начало!$D$8))</f>
        <v>0</v>
      </c>
      <c r="M96" s="671"/>
      <c r="N96" s="560"/>
      <c r="O96" s="751">
        <v>81400</v>
      </c>
      <c r="P96" s="1295" t="s">
        <v>670</v>
      </c>
      <c r="Q96" s="1260"/>
      <c r="R96" s="1259"/>
      <c r="S96" s="1260"/>
      <c r="T96" s="1260"/>
      <c r="U96" s="1260"/>
      <c r="V96" s="422"/>
      <c r="W96" s="422"/>
      <c r="X96" s="422"/>
      <c r="Y96" s="1261"/>
      <c r="Z96" s="433"/>
      <c r="AA96" s="727"/>
    </row>
    <row r="97" spans="1:27" ht="20.25" customHeight="1">
      <c r="A97" s="160" t="s">
        <v>514</v>
      </c>
      <c r="B97" s="69" t="s">
        <v>796</v>
      </c>
      <c r="C97" s="69" t="s">
        <v>797</v>
      </c>
      <c r="D97" s="141">
        <v>1.75</v>
      </c>
      <c r="E97" s="858" t="s">
        <v>181</v>
      </c>
      <c r="F97" s="784">
        <v>56.5</v>
      </c>
      <c r="G97" s="103" t="s">
        <v>520</v>
      </c>
      <c r="H97" s="436">
        <v>37.5</v>
      </c>
      <c r="I97" s="1845"/>
      <c r="J97" s="1113">
        <v>1420</v>
      </c>
      <c r="K97" s="571" t="s">
        <v>181</v>
      </c>
      <c r="L97" s="661">
        <f>IF(Начало!$D$8=0,0,J97*(1-Начало!$D$8))</f>
        <v>0</v>
      </c>
      <c r="M97" s="672"/>
      <c r="N97" s="561"/>
      <c r="O97" s="753">
        <v>91900</v>
      </c>
      <c r="P97" s="116"/>
      <c r="Q97" s="1260"/>
      <c r="R97" s="1259"/>
      <c r="S97" s="1260"/>
      <c r="T97" s="1260"/>
      <c r="U97" s="1260"/>
      <c r="V97" s="422"/>
      <c r="W97" s="422"/>
      <c r="X97" s="422"/>
      <c r="Y97" s="1261"/>
      <c r="Z97" s="433"/>
      <c r="AA97" s="727"/>
    </row>
    <row r="98" spans="1:27" ht="20.25" customHeight="1">
      <c r="A98" s="162" t="s">
        <v>515</v>
      </c>
      <c r="B98" s="70" t="s">
        <v>798</v>
      </c>
      <c r="C98" s="70" t="s">
        <v>799</v>
      </c>
      <c r="D98" s="72">
        <v>1.92</v>
      </c>
      <c r="E98" s="858" t="s">
        <v>181</v>
      </c>
      <c r="F98" s="93">
        <v>57.5</v>
      </c>
      <c r="G98" s="93" t="s">
        <v>521</v>
      </c>
      <c r="H98" s="437">
        <v>48.5</v>
      </c>
      <c r="I98" s="1845"/>
      <c r="J98" s="1114">
        <v>1618</v>
      </c>
      <c r="K98" s="571" t="s">
        <v>181</v>
      </c>
      <c r="L98" s="661">
        <f>IF(Начало!$D$8=0,0,J98*(1-Начало!$D$8))</f>
        <v>0</v>
      </c>
      <c r="M98" s="672"/>
      <c r="N98" s="562"/>
      <c r="O98" s="752">
        <v>96700</v>
      </c>
      <c r="P98" s="116"/>
      <c r="Q98" s="1260"/>
      <c r="R98" s="1259"/>
      <c r="S98" s="1260"/>
      <c r="T98" s="1260"/>
      <c r="U98" s="1260"/>
      <c r="V98" s="422"/>
      <c r="W98" s="422"/>
      <c r="X98" s="422"/>
      <c r="Y98" s="1261"/>
      <c r="Z98" s="433"/>
      <c r="AA98" s="727"/>
    </row>
    <row r="99" spans="1:27" ht="20.25" customHeight="1">
      <c r="A99" s="162" t="s">
        <v>658</v>
      </c>
      <c r="B99" s="70" t="s">
        <v>800</v>
      </c>
      <c r="C99" s="70" t="s">
        <v>801</v>
      </c>
      <c r="D99" s="72">
        <v>2.4700000000000002</v>
      </c>
      <c r="E99" s="858" t="s">
        <v>181</v>
      </c>
      <c r="F99" s="93">
        <v>59.5</v>
      </c>
      <c r="G99" s="93" t="s">
        <v>521</v>
      </c>
      <c r="H99" s="437">
        <v>55.2</v>
      </c>
      <c r="I99" s="1845"/>
      <c r="J99" s="1114">
        <v>1690</v>
      </c>
      <c r="K99" s="571" t="s">
        <v>181</v>
      </c>
      <c r="L99" s="661">
        <f>IF(Начало!$D$8=0,0,J99*(1-Начало!$D$8))</f>
        <v>0</v>
      </c>
      <c r="M99" s="672"/>
      <c r="N99" s="720"/>
      <c r="O99" s="752">
        <v>99900</v>
      </c>
      <c r="P99" s="718"/>
      <c r="Q99" s="1260"/>
      <c r="R99" s="1259"/>
      <c r="S99" s="1260"/>
      <c r="T99" s="1260"/>
      <c r="U99" s="1260"/>
      <c r="V99" s="422"/>
      <c r="W99" s="422"/>
      <c r="X99" s="422"/>
      <c r="Y99" s="1261"/>
      <c r="Z99" s="433"/>
      <c r="AA99" s="727"/>
    </row>
    <row r="100" spans="1:27">
      <c r="A100" s="162" t="s">
        <v>519</v>
      </c>
      <c r="B100" s="70" t="s">
        <v>802</v>
      </c>
      <c r="C100" s="70" t="s">
        <v>803</v>
      </c>
      <c r="D100" s="72">
        <v>2.27</v>
      </c>
      <c r="E100" s="858" t="s">
        <v>181</v>
      </c>
      <c r="F100" s="40">
        <v>60</v>
      </c>
      <c r="G100" s="93" t="s">
        <v>530</v>
      </c>
      <c r="H100" s="437">
        <v>67.599999999999994</v>
      </c>
      <c r="I100" s="1845"/>
      <c r="J100" s="1114">
        <v>1821</v>
      </c>
      <c r="K100" s="571" t="s">
        <v>181</v>
      </c>
      <c r="L100" s="661">
        <f>IF(Начало!$D$8=0,0,J100*(1-Начало!$D$8))</f>
        <v>0</v>
      </c>
      <c r="M100" s="672"/>
      <c r="N100" s="562"/>
      <c r="O100" s="752">
        <v>105400</v>
      </c>
      <c r="P100" s="116"/>
      <c r="Q100" s="1260"/>
      <c r="R100" s="1259"/>
      <c r="S100" s="1260"/>
      <c r="T100" s="1260"/>
      <c r="U100" s="1260"/>
      <c r="V100" s="422"/>
      <c r="W100" s="422"/>
      <c r="X100" s="422"/>
      <c r="Y100" s="1261"/>
      <c r="Z100" s="433"/>
      <c r="AA100" s="727"/>
    </row>
    <row r="101" spans="1:27">
      <c r="A101" s="162" t="s">
        <v>516</v>
      </c>
      <c r="B101" s="70" t="s">
        <v>804</v>
      </c>
      <c r="C101" s="70" t="s">
        <v>805</v>
      </c>
      <c r="D101" s="72">
        <v>3.8</v>
      </c>
      <c r="E101" s="858" t="s">
        <v>181</v>
      </c>
      <c r="F101" s="93">
        <v>63.5</v>
      </c>
      <c r="G101" s="93" t="s">
        <v>530</v>
      </c>
      <c r="H101" s="437">
        <v>70</v>
      </c>
      <c r="I101" s="1845"/>
      <c r="J101" s="1114">
        <v>3108</v>
      </c>
      <c r="K101" s="571" t="s">
        <v>181</v>
      </c>
      <c r="L101" s="661">
        <f>IF(Начало!$D$8=0,0,J101*(1-Начало!$D$8))</f>
        <v>0</v>
      </c>
      <c r="M101" s="672"/>
      <c r="N101" s="562"/>
      <c r="O101" s="752">
        <v>187200</v>
      </c>
      <c r="P101" s="116"/>
      <c r="Q101" s="1260"/>
      <c r="R101" s="1259"/>
      <c r="S101" s="1260"/>
      <c r="T101" s="1260"/>
      <c r="U101" s="1260"/>
      <c r="V101" s="422"/>
      <c r="W101" s="422"/>
      <c r="X101" s="422"/>
      <c r="Y101" s="1261"/>
      <c r="Z101" s="433"/>
      <c r="AA101" s="727"/>
    </row>
    <row r="102" spans="1:27" ht="21" thickBot="1">
      <c r="A102" s="161" t="s">
        <v>517</v>
      </c>
      <c r="B102" s="442" t="s">
        <v>806</v>
      </c>
      <c r="C102" s="442" t="s">
        <v>806</v>
      </c>
      <c r="D102" s="473">
        <v>3.82</v>
      </c>
      <c r="E102" s="858" t="s">
        <v>181</v>
      </c>
      <c r="F102" s="443">
        <v>62</v>
      </c>
      <c r="G102" s="441" t="s">
        <v>530</v>
      </c>
      <c r="H102" s="474">
        <v>76</v>
      </c>
      <c r="I102" s="1761"/>
      <c r="J102" s="1115">
        <v>3198</v>
      </c>
      <c r="K102" s="571" t="s">
        <v>181</v>
      </c>
      <c r="L102" s="661">
        <f>IF(Начало!$D$8=0,0,J102*(1-Начало!$D$8))</f>
        <v>0</v>
      </c>
      <c r="M102" s="670"/>
      <c r="N102" s="563"/>
      <c r="O102" s="563">
        <v>193200</v>
      </c>
      <c r="P102" s="116"/>
      <c r="Q102" s="1260"/>
      <c r="R102" s="1259"/>
      <c r="S102" s="1260"/>
      <c r="T102" s="1260"/>
      <c r="U102" s="1260"/>
      <c r="V102" s="422"/>
      <c r="W102" s="422"/>
      <c r="X102" s="422"/>
      <c r="Y102" s="1261"/>
      <c r="Z102" s="433"/>
      <c r="AA102" s="727"/>
    </row>
    <row r="103" spans="1:27" ht="55.5" customHeight="1" thickBot="1">
      <c r="A103" s="1411" t="s">
        <v>1641</v>
      </c>
      <c r="B103" s="1412"/>
      <c r="C103" s="1412"/>
      <c r="D103" s="1412"/>
      <c r="E103" s="1412"/>
      <c r="F103" s="1412"/>
      <c r="G103" s="1412"/>
      <c r="H103" s="1412"/>
      <c r="I103" s="1413"/>
      <c r="J103" s="1732" t="s">
        <v>1391</v>
      </c>
      <c r="K103" s="1733"/>
      <c r="L103" s="1733"/>
      <c r="M103" s="1734"/>
      <c r="N103" s="552"/>
      <c r="O103" s="552"/>
      <c r="P103" s="238"/>
      <c r="Q103" s="1260"/>
      <c r="R103" s="1259"/>
      <c r="S103" s="1260"/>
      <c r="T103" s="1260"/>
      <c r="U103" s="1260"/>
      <c r="V103" s="422"/>
      <c r="W103" s="422"/>
      <c r="X103" s="422"/>
      <c r="Y103" s="1261"/>
      <c r="Z103" s="433"/>
      <c r="AA103" s="727"/>
    </row>
    <row r="104" spans="1:27">
      <c r="A104" s="162" t="s">
        <v>1385</v>
      </c>
      <c r="B104" s="70">
        <v>2.0499999999999998</v>
      </c>
      <c r="C104" s="70">
        <v>2.64</v>
      </c>
      <c r="D104" s="476">
        <v>0.02</v>
      </c>
      <c r="E104" s="477">
        <v>520</v>
      </c>
      <c r="F104" s="40">
        <v>21</v>
      </c>
      <c r="G104" s="1124" t="s">
        <v>647</v>
      </c>
      <c r="H104" s="93">
        <v>7.9</v>
      </c>
      <c r="I104" s="1735"/>
      <c r="J104" s="1121">
        <v>191</v>
      </c>
      <c r="K104" s="571" t="s">
        <v>181</v>
      </c>
      <c r="L104" s="661">
        <f>IF(Начало!$D$8=0,0,J104*(1-Начало!$D$8))</f>
        <v>0</v>
      </c>
      <c r="M104" s="671"/>
      <c r="N104" s="1117"/>
      <c r="O104" s="1122">
        <v>13300</v>
      </c>
      <c r="P104" s="1116"/>
      <c r="Q104" s="1260"/>
      <c r="R104" s="1259"/>
      <c r="S104" s="1260">
        <f t="shared" ref="S104:S107" si="70">N104*L104</f>
        <v>0</v>
      </c>
      <c r="T104" s="1260">
        <f t="shared" ref="T104:T107" si="71">N104*Y104</f>
        <v>0</v>
      </c>
      <c r="U104" s="1260">
        <f t="shared" ref="U104:U107" si="72">N104*Z104</f>
        <v>0</v>
      </c>
      <c r="V104" s="422">
        <v>1120</v>
      </c>
      <c r="W104" s="422">
        <v>310</v>
      </c>
      <c r="X104" s="422">
        <v>405</v>
      </c>
      <c r="Y104" s="1261">
        <f t="shared" ref="Y104:Y107" si="73">(V104/1000)*(W104/1000)*(X104/1000)</f>
        <v>0.14061600000000002</v>
      </c>
      <c r="Z104" s="433">
        <v>11.2</v>
      </c>
      <c r="AA104" s="727"/>
    </row>
    <row r="105" spans="1:27">
      <c r="A105" s="162" t="s">
        <v>1141</v>
      </c>
      <c r="B105" s="70">
        <v>2.64</v>
      </c>
      <c r="C105" s="70">
        <v>2.93</v>
      </c>
      <c r="D105" s="476">
        <v>2.4E-2</v>
      </c>
      <c r="E105" s="477">
        <v>420</v>
      </c>
      <c r="F105" s="40">
        <v>22.5</v>
      </c>
      <c r="G105" s="993" t="s">
        <v>641</v>
      </c>
      <c r="H105" s="93">
        <v>6.8</v>
      </c>
      <c r="I105" s="1736"/>
      <c r="J105" s="1061">
        <v>200</v>
      </c>
      <c r="K105" s="571" t="s">
        <v>181</v>
      </c>
      <c r="L105" s="661">
        <f>IF(Начало!$D$8=0,0,J105*(1-Начало!$D$8))</f>
        <v>0</v>
      </c>
      <c r="M105" s="671"/>
      <c r="N105" s="992"/>
      <c r="O105" s="994">
        <v>13600</v>
      </c>
      <c r="P105" s="991"/>
      <c r="Q105" s="1260"/>
      <c r="R105" s="1259"/>
      <c r="S105" s="1260">
        <f t="shared" si="70"/>
        <v>0</v>
      </c>
      <c r="T105" s="1260">
        <f t="shared" si="71"/>
        <v>0</v>
      </c>
      <c r="U105" s="1260">
        <f t="shared" si="72"/>
        <v>0</v>
      </c>
      <c r="V105" s="422">
        <v>1120</v>
      </c>
      <c r="W105" s="422">
        <v>310</v>
      </c>
      <c r="X105" s="422">
        <v>405</v>
      </c>
      <c r="Y105" s="1261">
        <f t="shared" si="73"/>
        <v>0.14061600000000002</v>
      </c>
      <c r="Z105" s="433">
        <v>12.2</v>
      </c>
      <c r="AA105" s="727"/>
    </row>
    <row r="106" spans="1:27">
      <c r="A106" s="162" t="s">
        <v>1143</v>
      </c>
      <c r="B106" s="70">
        <v>3.52</v>
      </c>
      <c r="C106" s="70">
        <v>3.81</v>
      </c>
      <c r="D106" s="476">
        <v>2.4E-2</v>
      </c>
      <c r="E106" s="51">
        <v>570</v>
      </c>
      <c r="F106" s="40">
        <v>23</v>
      </c>
      <c r="G106" s="93" t="s">
        <v>647</v>
      </c>
      <c r="H106" s="93">
        <v>7.2</v>
      </c>
      <c r="I106" s="1736"/>
      <c r="J106" s="1061">
        <v>231</v>
      </c>
      <c r="K106" s="571" t="s">
        <v>181</v>
      </c>
      <c r="L106" s="661">
        <f>IF(Начало!$D$8=0,0,J106*(1-Начало!$D$8))</f>
        <v>0</v>
      </c>
      <c r="M106" s="671"/>
      <c r="N106" s="992"/>
      <c r="O106" s="994">
        <v>13800</v>
      </c>
      <c r="P106" s="991"/>
      <c r="Q106" s="1260"/>
      <c r="R106" s="1259"/>
      <c r="S106" s="1260">
        <f t="shared" si="70"/>
        <v>0</v>
      </c>
      <c r="T106" s="1260">
        <f t="shared" si="71"/>
        <v>0</v>
      </c>
      <c r="U106" s="1260">
        <f t="shared" si="72"/>
        <v>0</v>
      </c>
      <c r="V106" s="422">
        <v>1120</v>
      </c>
      <c r="W106" s="422">
        <v>310</v>
      </c>
      <c r="X106" s="422">
        <v>405</v>
      </c>
      <c r="Y106" s="1261">
        <f t="shared" si="73"/>
        <v>0.14061600000000002</v>
      </c>
      <c r="Z106" s="433">
        <v>13.2</v>
      </c>
      <c r="AA106" s="727"/>
    </row>
    <row r="107" spans="1:27">
      <c r="A107" s="161" t="s">
        <v>1145</v>
      </c>
      <c r="B107" s="1002">
        <v>5.28</v>
      </c>
      <c r="C107" s="1002">
        <v>7.03</v>
      </c>
      <c r="D107" s="478">
        <v>3.4000000000000002E-2</v>
      </c>
      <c r="E107" s="999">
        <v>840</v>
      </c>
      <c r="F107" s="443">
        <v>23.5</v>
      </c>
      <c r="G107" s="995" t="s">
        <v>651</v>
      </c>
      <c r="H107" s="995">
        <v>10.5</v>
      </c>
      <c r="I107" s="1736"/>
      <c r="J107" s="1070">
        <v>270</v>
      </c>
      <c r="K107" s="571" t="s">
        <v>181</v>
      </c>
      <c r="L107" s="661">
        <f>IF(Начало!$D$8=0,0,J107*(1-Начало!$D$8))</f>
        <v>0</v>
      </c>
      <c r="M107" s="687"/>
      <c r="N107" s="472"/>
      <c r="O107" s="994">
        <v>17400</v>
      </c>
      <c r="P107" s="991"/>
      <c r="Q107" s="1260"/>
      <c r="R107" s="1259"/>
      <c r="S107" s="1260">
        <f t="shared" si="70"/>
        <v>0</v>
      </c>
      <c r="T107" s="1260">
        <f t="shared" si="71"/>
        <v>0</v>
      </c>
      <c r="U107" s="1260">
        <f t="shared" si="72"/>
        <v>0</v>
      </c>
      <c r="V107" s="422">
        <v>1120</v>
      </c>
      <c r="W107" s="422">
        <v>310</v>
      </c>
      <c r="X107" s="422">
        <v>405</v>
      </c>
      <c r="Y107" s="1261">
        <f t="shared" si="73"/>
        <v>0.14061600000000002</v>
      </c>
      <c r="Z107" s="433">
        <v>14.2</v>
      </c>
      <c r="AA107" s="727"/>
    </row>
    <row r="108" spans="1:27" ht="21" thickBot="1">
      <c r="A108" s="161" t="s">
        <v>1147</v>
      </c>
      <c r="B108" s="1000">
        <v>7.03</v>
      </c>
      <c r="C108" s="1002">
        <v>7.33</v>
      </c>
      <c r="D108" s="1002">
        <v>6.2E-2</v>
      </c>
      <c r="E108" s="999">
        <v>980</v>
      </c>
      <c r="F108" s="443">
        <v>25</v>
      </c>
      <c r="G108" s="995" t="s">
        <v>654</v>
      </c>
      <c r="H108" s="995">
        <v>11.9</v>
      </c>
      <c r="I108" s="1737"/>
      <c r="J108" s="1070">
        <v>350</v>
      </c>
      <c r="K108" s="571" t="s">
        <v>181</v>
      </c>
      <c r="L108" s="661">
        <f>IF(Начало!$D$8=0,0,J108*(1-Начало!$D$8))</f>
        <v>0</v>
      </c>
      <c r="M108" s="670"/>
      <c r="N108" s="989"/>
      <c r="O108" s="994">
        <v>18900</v>
      </c>
      <c r="P108" s="991"/>
      <c r="Q108" s="1193"/>
      <c r="R108" s="1197"/>
      <c r="S108" s="991">
        <f>N108*L108</f>
        <v>0</v>
      </c>
      <c r="T108" s="991">
        <f>N108*Y108</f>
        <v>0</v>
      </c>
      <c r="U108" s="991">
        <f>N108*Z108</f>
        <v>0</v>
      </c>
      <c r="V108" s="422">
        <v>1120</v>
      </c>
      <c r="W108" s="422">
        <v>310</v>
      </c>
      <c r="X108" s="422">
        <v>405</v>
      </c>
      <c r="Y108" s="1003">
        <f t="shared" ref="Y108" si="74">(V108/1000)*(W108/1000)*(X108/1000)</f>
        <v>0.14061600000000002</v>
      </c>
      <c r="Z108" s="433">
        <v>15.2</v>
      </c>
      <c r="AA108" s="727"/>
    </row>
    <row r="109" spans="1:27" ht="57.75" customHeight="1" thickBot="1">
      <c r="A109" s="1411" t="s">
        <v>1642</v>
      </c>
      <c r="B109" s="1412"/>
      <c r="C109" s="1412"/>
      <c r="D109" s="1412"/>
      <c r="E109" s="1412"/>
      <c r="F109" s="1412"/>
      <c r="G109" s="1412"/>
      <c r="H109" s="1412"/>
      <c r="I109" s="1413"/>
      <c r="J109" s="1732" t="s">
        <v>1391</v>
      </c>
      <c r="K109" s="1733"/>
      <c r="L109" s="1733"/>
      <c r="M109" s="1734"/>
      <c r="N109" s="552"/>
      <c r="O109" s="552"/>
      <c r="P109" s="238"/>
      <c r="Q109" s="238"/>
      <c r="R109" s="1244"/>
      <c r="S109" s="1245"/>
      <c r="T109" s="1245"/>
      <c r="U109" s="1245"/>
      <c r="V109" s="424"/>
      <c r="W109" s="424"/>
      <c r="X109" s="424"/>
      <c r="Y109" s="430"/>
      <c r="Z109" s="239"/>
    </row>
    <row r="110" spans="1:27">
      <c r="A110" s="162" t="s">
        <v>1563</v>
      </c>
      <c r="B110" s="1254">
        <v>2.0499999999999998</v>
      </c>
      <c r="C110" s="1254">
        <v>2.64</v>
      </c>
      <c r="D110" s="476">
        <v>0.02</v>
      </c>
      <c r="E110" s="477">
        <v>520</v>
      </c>
      <c r="F110" s="40">
        <v>21</v>
      </c>
      <c r="G110" s="1255" t="s">
        <v>647</v>
      </c>
      <c r="H110" s="1253">
        <v>7.9</v>
      </c>
      <c r="I110" s="1735"/>
      <c r="J110" s="1252">
        <v>326</v>
      </c>
      <c r="K110" s="571" t="s">
        <v>181</v>
      </c>
      <c r="L110" s="661">
        <f>IF(Начало!$D$8=0,0,J110*(1-Начало!$D$8))</f>
        <v>0</v>
      </c>
      <c r="M110" s="671"/>
      <c r="N110" s="1250"/>
      <c r="O110" s="1262">
        <v>18500</v>
      </c>
      <c r="P110" s="1245"/>
      <c r="Q110" s="1260"/>
      <c r="R110" s="1259"/>
      <c r="S110" s="1260">
        <f t="shared" ref="S110:S113" si="75">N110*L110</f>
        <v>0</v>
      </c>
      <c r="T110" s="1260">
        <f t="shared" ref="T110:T113" si="76">N110*Y110</f>
        <v>0</v>
      </c>
      <c r="U110" s="1260">
        <f t="shared" ref="U110:U113" si="77">N110*Z110</f>
        <v>0</v>
      </c>
      <c r="V110" s="422">
        <v>1120</v>
      </c>
      <c r="W110" s="422">
        <v>310</v>
      </c>
      <c r="X110" s="422">
        <v>405</v>
      </c>
      <c r="Y110" s="1261">
        <f t="shared" ref="Y110:Y113" si="78">(V110/1000)*(W110/1000)*(X110/1000)</f>
        <v>0.14061600000000002</v>
      </c>
      <c r="Z110" s="433">
        <v>11.2</v>
      </c>
      <c r="AA110" s="727"/>
    </row>
    <row r="111" spans="1:27">
      <c r="A111" s="162" t="s">
        <v>1558</v>
      </c>
      <c r="B111" s="1254">
        <v>2.64</v>
      </c>
      <c r="C111" s="1254">
        <v>2.93</v>
      </c>
      <c r="D111" s="476">
        <v>2.4E-2</v>
      </c>
      <c r="E111" s="477">
        <v>420</v>
      </c>
      <c r="F111" s="40">
        <v>22.5</v>
      </c>
      <c r="G111" s="1255" t="s">
        <v>641</v>
      </c>
      <c r="H111" s="1253">
        <v>6.8</v>
      </c>
      <c r="I111" s="1736"/>
      <c r="J111" s="1252">
        <v>335</v>
      </c>
      <c r="K111" s="571" t="s">
        <v>181</v>
      </c>
      <c r="L111" s="661">
        <f>IF(Начало!$D$8=0,0,J111*(1-Начало!$D$8))</f>
        <v>0</v>
      </c>
      <c r="M111" s="671"/>
      <c r="N111" s="1250"/>
      <c r="O111" s="1262">
        <v>19500</v>
      </c>
      <c r="P111" s="1245"/>
      <c r="Q111" s="1260"/>
      <c r="R111" s="1259"/>
      <c r="S111" s="1260">
        <f t="shared" si="75"/>
        <v>0</v>
      </c>
      <c r="T111" s="1260">
        <f t="shared" si="76"/>
        <v>0</v>
      </c>
      <c r="U111" s="1260">
        <f t="shared" si="77"/>
        <v>0</v>
      </c>
      <c r="V111" s="422">
        <v>1120</v>
      </c>
      <c r="W111" s="422">
        <v>310</v>
      </c>
      <c r="X111" s="422">
        <v>405</v>
      </c>
      <c r="Y111" s="1261">
        <f t="shared" si="78"/>
        <v>0.14061600000000002</v>
      </c>
      <c r="Z111" s="433">
        <v>12.2</v>
      </c>
      <c r="AA111" s="727"/>
    </row>
    <row r="112" spans="1:27">
      <c r="A112" s="162" t="s">
        <v>1559</v>
      </c>
      <c r="B112" s="1254">
        <v>3.52</v>
      </c>
      <c r="C112" s="1254">
        <v>3.81</v>
      </c>
      <c r="D112" s="476">
        <v>2.4E-2</v>
      </c>
      <c r="E112" s="1247">
        <v>570</v>
      </c>
      <c r="F112" s="40">
        <v>23</v>
      </c>
      <c r="G112" s="1253" t="s">
        <v>647</v>
      </c>
      <c r="H112" s="1253">
        <v>7.2</v>
      </c>
      <c r="I112" s="1736"/>
      <c r="J112" s="1252">
        <v>366</v>
      </c>
      <c r="K112" s="571" t="s">
        <v>181</v>
      </c>
      <c r="L112" s="661">
        <f>IF(Начало!$D$8=0,0,J112*(1-Начало!$D$8))</f>
        <v>0</v>
      </c>
      <c r="M112" s="671"/>
      <c r="N112" s="1250"/>
      <c r="O112" s="1262">
        <v>20500</v>
      </c>
      <c r="P112" s="1245"/>
      <c r="Q112" s="1260"/>
      <c r="R112" s="1259"/>
      <c r="S112" s="1260">
        <f t="shared" si="75"/>
        <v>0</v>
      </c>
      <c r="T112" s="1260">
        <f t="shared" si="76"/>
        <v>0</v>
      </c>
      <c r="U112" s="1260">
        <f t="shared" si="77"/>
        <v>0</v>
      </c>
      <c r="V112" s="422">
        <v>1120</v>
      </c>
      <c r="W112" s="422">
        <v>310</v>
      </c>
      <c r="X112" s="422">
        <v>405</v>
      </c>
      <c r="Y112" s="1261">
        <f t="shared" si="78"/>
        <v>0.14061600000000002</v>
      </c>
      <c r="Z112" s="433">
        <v>13.2</v>
      </c>
      <c r="AA112" s="727"/>
    </row>
    <row r="113" spans="1:27">
      <c r="A113" s="161" t="s">
        <v>1560</v>
      </c>
      <c r="B113" s="1248">
        <v>5.28</v>
      </c>
      <c r="C113" s="1248">
        <v>7.03</v>
      </c>
      <c r="D113" s="478">
        <v>3.4000000000000002E-2</v>
      </c>
      <c r="E113" s="1249">
        <v>840</v>
      </c>
      <c r="F113" s="443">
        <v>23.5</v>
      </c>
      <c r="G113" s="1256" t="s">
        <v>651</v>
      </c>
      <c r="H113" s="1256">
        <v>10.5</v>
      </c>
      <c r="I113" s="1736"/>
      <c r="J113" s="1070">
        <v>405</v>
      </c>
      <c r="K113" s="571" t="s">
        <v>181</v>
      </c>
      <c r="L113" s="661">
        <f>IF(Начало!$D$8=0,0,J113*(1-Начало!$D$8))</f>
        <v>0</v>
      </c>
      <c r="M113" s="687"/>
      <c r="N113" s="472"/>
      <c r="O113" s="1262">
        <v>22900</v>
      </c>
      <c r="P113" s="1245"/>
      <c r="Q113" s="1260"/>
      <c r="R113" s="1259"/>
      <c r="S113" s="1260">
        <f t="shared" si="75"/>
        <v>0</v>
      </c>
      <c r="T113" s="1260">
        <f t="shared" si="76"/>
        <v>0</v>
      </c>
      <c r="U113" s="1260">
        <f t="shared" si="77"/>
        <v>0</v>
      </c>
      <c r="V113" s="422">
        <v>1120</v>
      </c>
      <c r="W113" s="422">
        <v>310</v>
      </c>
      <c r="X113" s="422">
        <v>405</v>
      </c>
      <c r="Y113" s="1261">
        <f t="shared" si="78"/>
        <v>0.14061600000000002</v>
      </c>
      <c r="Z113" s="433">
        <v>14.2</v>
      </c>
      <c r="AA113" s="727"/>
    </row>
    <row r="114" spans="1:27" ht="21" thickBot="1">
      <c r="A114" s="161" t="s">
        <v>1561</v>
      </c>
      <c r="B114" s="1246">
        <v>7.03</v>
      </c>
      <c r="C114" s="1248">
        <v>7.33</v>
      </c>
      <c r="D114" s="1248">
        <v>6.2E-2</v>
      </c>
      <c r="E114" s="1249">
        <v>980</v>
      </c>
      <c r="F114" s="443">
        <v>25</v>
      </c>
      <c r="G114" s="1256" t="s">
        <v>654</v>
      </c>
      <c r="H114" s="1256">
        <v>11.9</v>
      </c>
      <c r="I114" s="1737"/>
      <c r="J114" s="1070">
        <v>485</v>
      </c>
      <c r="K114" s="571" t="s">
        <v>181</v>
      </c>
      <c r="L114" s="661">
        <f>IF(Начало!$D$8=0,0,J114*(1-Начало!$D$8))</f>
        <v>0</v>
      </c>
      <c r="M114" s="670"/>
      <c r="N114" s="1243"/>
      <c r="O114" s="1262">
        <v>24900</v>
      </c>
      <c r="P114" s="1245"/>
      <c r="Q114" s="1245"/>
      <c r="R114" s="1244"/>
      <c r="S114" s="1245">
        <f>N114*L114</f>
        <v>0</v>
      </c>
      <c r="T114" s="1245">
        <f>N114*Y114</f>
        <v>0</v>
      </c>
      <c r="U114" s="1245">
        <f>N114*Z114</f>
        <v>0</v>
      </c>
      <c r="V114" s="422">
        <v>1120</v>
      </c>
      <c r="W114" s="422">
        <v>310</v>
      </c>
      <c r="X114" s="422">
        <v>405</v>
      </c>
      <c r="Y114" s="1251">
        <f t="shared" ref="Y114" si="79">(V114/1000)*(W114/1000)*(X114/1000)</f>
        <v>0.14061600000000002</v>
      </c>
      <c r="Z114" s="433">
        <v>15.2</v>
      </c>
      <c r="AA114" s="727"/>
    </row>
    <row r="115" spans="1:27" ht="54" customHeight="1" thickBot="1">
      <c r="A115" s="1411" t="s">
        <v>1552</v>
      </c>
      <c r="B115" s="1412"/>
      <c r="C115" s="1412"/>
      <c r="D115" s="1412"/>
      <c r="E115" s="1412"/>
      <c r="F115" s="1412"/>
      <c r="G115" s="1412"/>
      <c r="H115" s="1412"/>
      <c r="I115" s="1413"/>
      <c r="J115" s="1732" t="s">
        <v>941</v>
      </c>
      <c r="K115" s="1733"/>
      <c r="L115" s="1733"/>
      <c r="M115" s="1734"/>
      <c r="N115" s="552"/>
      <c r="O115" s="552"/>
      <c r="P115" s="238"/>
      <c r="Q115" s="238"/>
      <c r="R115" s="1192"/>
      <c r="S115" s="116"/>
      <c r="T115" s="116"/>
      <c r="U115" s="116"/>
      <c r="V115" s="424"/>
      <c r="W115" s="424"/>
      <c r="X115" s="424"/>
      <c r="Y115" s="430"/>
      <c r="Z115" s="239"/>
    </row>
    <row r="116" spans="1:27">
      <c r="A116" s="162" t="s">
        <v>377</v>
      </c>
      <c r="B116" s="1000">
        <v>2.78</v>
      </c>
      <c r="C116" s="1002">
        <v>3.08</v>
      </c>
      <c r="D116" s="1002">
        <v>2.4E-2</v>
      </c>
      <c r="E116" s="999">
        <v>488</v>
      </c>
      <c r="F116" s="1001">
        <v>20</v>
      </c>
      <c r="G116" s="1001" t="s">
        <v>509</v>
      </c>
      <c r="H116" s="462">
        <v>7.8</v>
      </c>
      <c r="I116" s="1828"/>
      <c r="J116" s="1061">
        <v>223</v>
      </c>
      <c r="K116" s="571" t="s">
        <v>181</v>
      </c>
      <c r="L116" s="661">
        <f>IF(Начало!$D$8=0,0,J116*(1-Начало!$D$8))</f>
        <v>0</v>
      </c>
      <c r="M116" s="671"/>
      <c r="N116" s="471"/>
      <c r="O116" s="769">
        <v>14400</v>
      </c>
      <c r="P116" s="116"/>
      <c r="Q116" s="1193"/>
      <c r="R116" s="1192"/>
      <c r="S116" s="116">
        <f>N116*L116</f>
        <v>0</v>
      </c>
      <c r="T116" s="116">
        <f>N116*Y116</f>
        <v>0</v>
      </c>
      <c r="U116" s="116">
        <f>N116*Z116</f>
        <v>0</v>
      </c>
      <c r="V116" s="438">
        <v>790</v>
      </c>
      <c r="W116" s="438">
        <v>370</v>
      </c>
      <c r="X116" s="438">
        <v>270</v>
      </c>
      <c r="Y116" s="431">
        <f t="shared" ref="Y116:Y136" si="80">(V116/1000)*(W116/1000)*(X116/1000)</f>
        <v>7.8921000000000005E-2</v>
      </c>
      <c r="Z116" s="433">
        <v>10.199999999999999</v>
      </c>
      <c r="AA116" s="727"/>
    </row>
    <row r="117" spans="1:27">
      <c r="A117" s="162" t="s">
        <v>378</v>
      </c>
      <c r="B117" s="1000">
        <v>3.52</v>
      </c>
      <c r="C117" s="1002">
        <v>3.81</v>
      </c>
      <c r="D117" s="1002">
        <v>2.4E-2</v>
      </c>
      <c r="E117" s="999">
        <v>539</v>
      </c>
      <c r="F117" s="46">
        <v>21</v>
      </c>
      <c r="G117" s="46" t="s">
        <v>510</v>
      </c>
      <c r="H117" s="464">
        <v>8.1999999999999993</v>
      </c>
      <c r="I117" s="1828"/>
      <c r="J117" s="1061">
        <v>239</v>
      </c>
      <c r="K117" s="571" t="s">
        <v>181</v>
      </c>
      <c r="L117" s="661">
        <f>IF(Начало!$D$8=0,0,J117*(1-Начало!$D$8))</f>
        <v>0</v>
      </c>
      <c r="M117" s="671"/>
      <c r="N117" s="471"/>
      <c r="O117" s="769">
        <v>14500</v>
      </c>
      <c r="P117" s="116"/>
      <c r="Q117" s="1193"/>
      <c r="R117" s="1192"/>
      <c r="S117" s="116">
        <f>N117*L117</f>
        <v>0</v>
      </c>
      <c r="T117" s="116">
        <f>N117*Y117</f>
        <v>0</v>
      </c>
      <c r="U117" s="116">
        <f>N117*Z117</f>
        <v>0</v>
      </c>
      <c r="V117" s="438">
        <v>875</v>
      </c>
      <c r="W117" s="438">
        <v>375</v>
      </c>
      <c r="X117" s="438">
        <v>285</v>
      </c>
      <c r="Y117" s="431">
        <f t="shared" si="80"/>
        <v>9.3515624999999991E-2</v>
      </c>
      <c r="Z117" s="433">
        <v>10.7</v>
      </c>
      <c r="AA117" s="727"/>
    </row>
    <row r="118" spans="1:27">
      <c r="A118" s="161" t="s">
        <v>379</v>
      </c>
      <c r="B118" s="1000">
        <v>5.28</v>
      </c>
      <c r="C118" s="1002">
        <v>5.57</v>
      </c>
      <c r="D118" s="1002">
        <v>3.4000000000000002E-2</v>
      </c>
      <c r="E118" s="999">
        <v>750</v>
      </c>
      <c r="F118" s="46">
        <v>21</v>
      </c>
      <c r="G118" s="46" t="s">
        <v>511</v>
      </c>
      <c r="H118" s="464">
        <v>10.8</v>
      </c>
      <c r="I118" s="1828"/>
      <c r="J118" s="1070">
        <v>281</v>
      </c>
      <c r="K118" s="571" t="s">
        <v>181</v>
      </c>
      <c r="L118" s="661">
        <f>IF(Начало!$D$8=0,0,J118*(1-Начало!$D$8))</f>
        <v>0</v>
      </c>
      <c r="M118" s="687"/>
      <c r="N118" s="472"/>
      <c r="O118" s="769">
        <v>18300</v>
      </c>
      <c r="P118" s="116"/>
      <c r="Q118" s="1193"/>
      <c r="R118" s="1192"/>
      <c r="S118" s="116">
        <f>N118*L118</f>
        <v>0</v>
      </c>
      <c r="T118" s="116">
        <f>N118*Y118</f>
        <v>0</v>
      </c>
      <c r="U118" s="116">
        <f>N118*Z118</f>
        <v>0</v>
      </c>
      <c r="V118" s="438">
        <v>1045</v>
      </c>
      <c r="W118" s="438">
        <v>405</v>
      </c>
      <c r="X118" s="438">
        <v>305</v>
      </c>
      <c r="Y118" s="431">
        <f t="shared" si="80"/>
        <v>0.12908362500000001</v>
      </c>
      <c r="Z118" s="433">
        <v>14.1</v>
      </c>
      <c r="AA118" s="727"/>
    </row>
    <row r="119" spans="1:27" ht="21" thickBot="1">
      <c r="A119" s="161" t="s">
        <v>380</v>
      </c>
      <c r="B119" s="1000">
        <v>7.03</v>
      </c>
      <c r="C119" s="1002">
        <v>7.91</v>
      </c>
      <c r="D119" s="1002">
        <v>6.2E-2</v>
      </c>
      <c r="E119" s="999">
        <v>1050</v>
      </c>
      <c r="F119" s="1001">
        <v>26</v>
      </c>
      <c r="G119" s="1001" t="s">
        <v>512</v>
      </c>
      <c r="H119" s="462">
        <v>12.9</v>
      </c>
      <c r="I119" s="1829"/>
      <c r="J119" s="1070">
        <v>354</v>
      </c>
      <c r="K119" s="571" t="s">
        <v>181</v>
      </c>
      <c r="L119" s="661">
        <f>IF(Начало!$D$8=0,0,J119*(1-Начало!$D$8))</f>
        <v>0</v>
      </c>
      <c r="M119" s="670"/>
      <c r="N119" s="685"/>
      <c r="O119" s="769">
        <v>19800</v>
      </c>
      <c r="P119" s="686"/>
      <c r="Q119" s="1193"/>
      <c r="R119" s="1192"/>
      <c r="S119" s="690">
        <f>N119*L119</f>
        <v>0</v>
      </c>
      <c r="T119" s="690">
        <f>N119*Y119</f>
        <v>0</v>
      </c>
      <c r="U119" s="690">
        <f>N119*Z119</f>
        <v>0</v>
      </c>
      <c r="V119" s="438">
        <v>1155</v>
      </c>
      <c r="W119" s="438">
        <v>415</v>
      </c>
      <c r="X119" s="438">
        <v>315</v>
      </c>
      <c r="Y119" s="689">
        <f t="shared" si="80"/>
        <v>0.15098737500000001</v>
      </c>
      <c r="Z119" s="433">
        <v>16.5</v>
      </c>
      <c r="AA119" s="727"/>
    </row>
    <row r="120" spans="1:27" ht="57" customHeight="1" thickBot="1">
      <c r="A120" s="1392" t="s">
        <v>1115</v>
      </c>
      <c r="B120" s="1393"/>
      <c r="C120" s="1393"/>
      <c r="D120" s="1393"/>
      <c r="E120" s="1393"/>
      <c r="F120" s="1393"/>
      <c r="G120" s="1393"/>
      <c r="H120" s="1393"/>
      <c r="I120" s="1394"/>
      <c r="J120" s="1732" t="s">
        <v>943</v>
      </c>
      <c r="K120" s="1733"/>
      <c r="L120" s="1733"/>
      <c r="M120" s="1734"/>
      <c r="N120" s="552"/>
      <c r="O120" s="552"/>
      <c r="P120" s="238"/>
      <c r="Q120" s="238"/>
      <c r="R120" s="1192"/>
      <c r="S120" s="116"/>
      <c r="T120" s="116"/>
      <c r="U120" s="116"/>
      <c r="V120" s="422"/>
      <c r="W120" s="422"/>
      <c r="X120" s="422"/>
      <c r="Y120" s="430"/>
      <c r="Z120" s="239"/>
    </row>
    <row r="121" spans="1:27" ht="20.25" customHeight="1">
      <c r="A121" s="150" t="s">
        <v>1006</v>
      </c>
      <c r="B121" s="326">
        <v>2.64</v>
      </c>
      <c r="C121" s="326">
        <v>2.93</v>
      </c>
      <c r="D121" s="921">
        <v>0.04</v>
      </c>
      <c r="E121" s="450">
        <v>580</v>
      </c>
      <c r="F121" s="450">
        <v>29</v>
      </c>
      <c r="G121" s="455" t="s">
        <v>442</v>
      </c>
      <c r="H121" s="479">
        <v>14.5</v>
      </c>
      <c r="I121" s="1838" t="s">
        <v>328</v>
      </c>
      <c r="J121" s="1088">
        <v>397</v>
      </c>
      <c r="K121" s="1836">
        <f t="shared" ref="K121" si="81">J121+J122</f>
        <v>509</v>
      </c>
      <c r="L121" s="662">
        <f>IF(Начало!$D$8=0,0,J121*(1-Начало!$D$8))</f>
        <v>0</v>
      </c>
      <c r="M121" s="1802">
        <f t="shared" ref="M121" si="82">L121+L122</f>
        <v>0</v>
      </c>
      <c r="N121" s="1636"/>
      <c r="O121" s="1843">
        <v>30800</v>
      </c>
      <c r="P121" s="914"/>
      <c r="Q121" s="1193"/>
      <c r="R121" s="1192"/>
      <c r="S121" s="1738">
        <f>N121*M121</f>
        <v>0</v>
      </c>
      <c r="T121" s="1738">
        <f>N121*(Y121+Y122)</f>
        <v>0</v>
      </c>
      <c r="U121" s="1738">
        <f>N121*(Z121+Z122)</f>
        <v>0</v>
      </c>
      <c r="V121" s="434">
        <v>662</v>
      </c>
      <c r="W121" s="434">
        <v>317</v>
      </c>
      <c r="X121" s="434">
        <v>662</v>
      </c>
      <c r="Y121" s="916">
        <f t="shared" ref="Y121:Y126" si="83">(V121/1000)*(W121/1000)*(X121/1000)</f>
        <v>0.138923348</v>
      </c>
      <c r="Z121" s="435">
        <v>17.3</v>
      </c>
      <c r="AA121" s="727"/>
    </row>
    <row r="122" spans="1:27">
      <c r="A122" s="922" t="s">
        <v>1635</v>
      </c>
      <c r="B122" s="480"/>
      <c r="C122" s="480"/>
      <c r="D122" s="482"/>
      <c r="E122" s="481"/>
      <c r="F122" s="791"/>
      <c r="G122" s="93" t="s">
        <v>443</v>
      </c>
      <c r="H122" s="465">
        <v>2.5</v>
      </c>
      <c r="I122" s="1828"/>
      <c r="J122" s="1074">
        <v>112</v>
      </c>
      <c r="K122" s="1837"/>
      <c r="L122" s="661">
        <f>IF(Начало!$D$8=0,0,J122*(1-Начало!$D$8))</f>
        <v>0</v>
      </c>
      <c r="M122" s="1746"/>
      <c r="N122" s="1822"/>
      <c r="O122" s="1842"/>
      <c r="P122" s="914"/>
      <c r="Q122" s="1193"/>
      <c r="R122" s="1192"/>
      <c r="S122" s="1738"/>
      <c r="T122" s="1738"/>
      <c r="U122" s="1738"/>
      <c r="V122" s="434">
        <v>715</v>
      </c>
      <c r="W122" s="434">
        <v>125</v>
      </c>
      <c r="X122" s="434">
        <v>715</v>
      </c>
      <c r="Y122" s="916">
        <f t="shared" si="83"/>
        <v>6.3903124999999991E-2</v>
      </c>
      <c r="Z122" s="433">
        <v>4.5</v>
      </c>
      <c r="AA122" s="727"/>
    </row>
    <row r="123" spans="1:27">
      <c r="A123" s="71" t="s">
        <v>1007</v>
      </c>
      <c r="B123" s="70">
        <v>3.52</v>
      </c>
      <c r="C123" s="70">
        <v>4.0999999999999996</v>
      </c>
      <c r="D123" s="943">
        <v>0.04</v>
      </c>
      <c r="E123" s="40">
        <v>617</v>
      </c>
      <c r="F123" s="40">
        <v>34</v>
      </c>
      <c r="G123" s="93" t="s">
        <v>442</v>
      </c>
      <c r="H123" s="465">
        <v>16.2</v>
      </c>
      <c r="I123" s="1828"/>
      <c r="J123" s="1074">
        <v>414</v>
      </c>
      <c r="K123" s="1839">
        <f t="shared" ref="K123" si="84">J123+J124</f>
        <v>526</v>
      </c>
      <c r="L123" s="661">
        <f>IF(Начало!$D$8=0,0,J123*(1-Начало!$D$8))</f>
        <v>0</v>
      </c>
      <c r="M123" s="1746">
        <f t="shared" ref="M123" si="85">L123+L124</f>
        <v>0</v>
      </c>
      <c r="N123" s="1821"/>
      <c r="O123" s="1841">
        <v>31800</v>
      </c>
      <c r="P123" s="914"/>
      <c r="Q123" s="1193"/>
      <c r="R123" s="1192"/>
      <c r="S123" s="1738">
        <f>N123*M123</f>
        <v>0</v>
      </c>
      <c r="T123" s="1738">
        <f>N123*(Y123+Y124)</f>
        <v>0</v>
      </c>
      <c r="U123" s="1738">
        <f>N123*(Z123+Z124)</f>
        <v>0</v>
      </c>
      <c r="V123" s="434">
        <v>662</v>
      </c>
      <c r="W123" s="434">
        <v>317</v>
      </c>
      <c r="X123" s="434">
        <v>662</v>
      </c>
      <c r="Y123" s="916">
        <f t="shared" si="83"/>
        <v>0.138923348</v>
      </c>
      <c r="Z123" s="433">
        <v>21.4</v>
      </c>
      <c r="AA123" s="727"/>
    </row>
    <row r="124" spans="1:27">
      <c r="A124" s="922" t="s">
        <v>1635</v>
      </c>
      <c r="B124" s="480"/>
      <c r="C124" s="480"/>
      <c r="D124" s="482"/>
      <c r="E124" s="481"/>
      <c r="F124" s="791"/>
      <c r="G124" s="93" t="s">
        <v>443</v>
      </c>
      <c r="H124" s="465">
        <v>2.5</v>
      </c>
      <c r="I124" s="1828"/>
      <c r="J124" s="1074">
        <v>112</v>
      </c>
      <c r="K124" s="1837"/>
      <c r="L124" s="661">
        <f>IF(Начало!$D$8=0,0,J124*(1-Начало!$D$8))</f>
        <v>0</v>
      </c>
      <c r="M124" s="1746"/>
      <c r="N124" s="1822"/>
      <c r="O124" s="1842"/>
      <c r="P124" s="914"/>
      <c r="Q124" s="1193"/>
      <c r="R124" s="1192"/>
      <c r="S124" s="1738"/>
      <c r="T124" s="1738"/>
      <c r="U124" s="1738"/>
      <c r="V124" s="434">
        <v>715</v>
      </c>
      <c r="W124" s="434">
        <v>125</v>
      </c>
      <c r="X124" s="434">
        <v>715</v>
      </c>
      <c r="Y124" s="916">
        <f t="shared" si="83"/>
        <v>6.3903124999999991E-2</v>
      </c>
      <c r="Z124" s="433">
        <v>4.5</v>
      </c>
      <c r="AA124" s="727"/>
    </row>
    <row r="125" spans="1:27">
      <c r="A125" s="140" t="s">
        <v>1008</v>
      </c>
      <c r="B125" s="941">
        <v>5.28</v>
      </c>
      <c r="C125" s="941">
        <v>5.57</v>
      </c>
      <c r="D125" s="942">
        <v>0.10199999999999999</v>
      </c>
      <c r="E125" s="48">
        <v>680</v>
      </c>
      <c r="F125" s="48">
        <v>41</v>
      </c>
      <c r="G125" s="944" t="s">
        <v>442</v>
      </c>
      <c r="H125" s="919">
        <v>16.2</v>
      </c>
      <c r="I125" s="1828"/>
      <c r="J125" s="1058">
        <v>471</v>
      </c>
      <c r="K125" s="1839">
        <f t="shared" ref="K125" si="86">J125+J126</f>
        <v>583</v>
      </c>
      <c r="L125" s="661">
        <f>IF(Начало!$D$8=0,0,J125*(1-Начало!$D$8))</f>
        <v>0</v>
      </c>
      <c r="M125" s="1773">
        <f t="shared" ref="M125" si="87">L125+L126</f>
        <v>0</v>
      </c>
      <c r="N125" s="1821"/>
      <c r="O125" s="1841">
        <v>35200</v>
      </c>
      <c r="P125" s="914"/>
      <c r="Q125" s="1193"/>
      <c r="R125" s="1192"/>
      <c r="S125" s="1738">
        <f>N125*M125</f>
        <v>0</v>
      </c>
      <c r="T125" s="1738">
        <f>N125*(Y125+Y126)</f>
        <v>0</v>
      </c>
      <c r="U125" s="1738">
        <f>N125*(Z125+Z126)</f>
        <v>0</v>
      </c>
      <c r="V125" s="434">
        <v>662</v>
      </c>
      <c r="W125" s="434">
        <v>317</v>
      </c>
      <c r="X125" s="434">
        <v>662</v>
      </c>
      <c r="Y125" s="916">
        <f t="shared" si="83"/>
        <v>0.138923348</v>
      </c>
      <c r="Z125" s="433">
        <v>21.4</v>
      </c>
      <c r="AA125" s="727"/>
    </row>
    <row r="126" spans="1:27" ht="21" thickBot="1">
      <c r="A126" s="933" t="s">
        <v>1635</v>
      </c>
      <c r="B126" s="483"/>
      <c r="C126" s="483"/>
      <c r="D126" s="483"/>
      <c r="E126" s="483"/>
      <c r="F126" s="362"/>
      <c r="G126" s="449" t="s">
        <v>443</v>
      </c>
      <c r="H126" s="528">
        <v>2.5</v>
      </c>
      <c r="I126" s="1829"/>
      <c r="J126" s="1077">
        <v>112</v>
      </c>
      <c r="K126" s="1835"/>
      <c r="L126" s="613">
        <f>IF(Начало!$D$8=0,0,J126*(1-Начало!$D$8))</f>
        <v>0</v>
      </c>
      <c r="M126" s="1840"/>
      <c r="N126" s="1637"/>
      <c r="O126" s="1833"/>
      <c r="P126" s="914"/>
      <c r="Q126" s="1193"/>
      <c r="R126" s="1192"/>
      <c r="S126" s="1738"/>
      <c r="T126" s="1738"/>
      <c r="U126" s="1738"/>
      <c r="V126" s="434">
        <v>715</v>
      </c>
      <c r="W126" s="434">
        <v>125</v>
      </c>
      <c r="X126" s="434">
        <v>715</v>
      </c>
      <c r="Y126" s="916">
        <f t="shared" si="83"/>
        <v>6.3903124999999991E-2</v>
      </c>
      <c r="Z126" s="433">
        <v>4.5</v>
      </c>
      <c r="AA126" s="727"/>
    </row>
    <row r="127" spans="1:27" ht="20.25" customHeight="1">
      <c r="A127" s="360" t="s">
        <v>669</v>
      </c>
      <c r="B127" s="941">
        <v>5.28</v>
      </c>
      <c r="C127" s="941">
        <v>5.57</v>
      </c>
      <c r="D127" s="942">
        <v>0.10199999999999999</v>
      </c>
      <c r="E127" s="48">
        <v>680</v>
      </c>
      <c r="F127" s="48">
        <v>41</v>
      </c>
      <c r="G127" s="944" t="s">
        <v>442</v>
      </c>
      <c r="H127" s="919">
        <v>16.100000000000001</v>
      </c>
      <c r="I127" s="1838" t="s">
        <v>328</v>
      </c>
      <c r="J127" s="1058">
        <v>462</v>
      </c>
      <c r="K127" s="1839">
        <f t="shared" ref="K127" si="88">J127+J128</f>
        <v>583</v>
      </c>
      <c r="L127" s="661">
        <f>IF(Начало!$D$8=0,0,J127*(1-Начало!$D$8))</f>
        <v>0</v>
      </c>
      <c r="M127" s="1773">
        <f t="shared" ref="M127" si="89">L127+L128</f>
        <v>0</v>
      </c>
      <c r="N127" s="1821"/>
      <c r="O127" s="1841">
        <v>35200</v>
      </c>
      <c r="P127" s="731" t="s">
        <v>670</v>
      </c>
      <c r="Q127" s="731"/>
      <c r="R127" s="1192"/>
      <c r="S127" s="1738">
        <f>N127*M127</f>
        <v>0</v>
      </c>
      <c r="T127" s="1738">
        <f>N127*(Y127+Y128)</f>
        <v>0</v>
      </c>
      <c r="U127" s="1738">
        <f>N127*(Z127+Z128)</f>
        <v>0</v>
      </c>
      <c r="V127" s="434">
        <v>662</v>
      </c>
      <c r="W127" s="434">
        <v>317</v>
      </c>
      <c r="X127" s="434">
        <v>662</v>
      </c>
      <c r="Y127" s="431">
        <f t="shared" si="80"/>
        <v>0.138923348</v>
      </c>
      <c r="Z127" s="433">
        <v>21.4</v>
      </c>
      <c r="AA127" s="727"/>
    </row>
    <row r="128" spans="1:27">
      <c r="A128" s="359" t="s">
        <v>576</v>
      </c>
      <c r="B128" s="481"/>
      <c r="C128" s="481"/>
      <c r="D128" s="481"/>
      <c r="E128" s="481"/>
      <c r="F128" s="162"/>
      <c r="G128" s="93" t="s">
        <v>443</v>
      </c>
      <c r="H128" s="465">
        <v>2.5</v>
      </c>
      <c r="I128" s="1828"/>
      <c r="J128" s="1074">
        <v>121</v>
      </c>
      <c r="K128" s="1837"/>
      <c r="L128" s="661">
        <f>IF(Начало!$D$8=0,0,J128*(1-Начало!$D$8))</f>
        <v>0</v>
      </c>
      <c r="M128" s="1746"/>
      <c r="N128" s="1822"/>
      <c r="O128" s="1842"/>
      <c r="P128" s="116"/>
      <c r="Q128" s="1193"/>
      <c r="R128" s="1192"/>
      <c r="S128" s="1738"/>
      <c r="T128" s="1738"/>
      <c r="U128" s="1738"/>
      <c r="V128" s="434">
        <v>715</v>
      </c>
      <c r="W128" s="434">
        <v>125</v>
      </c>
      <c r="X128" s="434">
        <v>715</v>
      </c>
      <c r="Y128" s="431">
        <f t="shared" si="80"/>
        <v>6.3903124999999991E-2</v>
      </c>
      <c r="Z128" s="433">
        <v>4.5</v>
      </c>
      <c r="AA128" s="727"/>
    </row>
    <row r="129" spans="1:27">
      <c r="A129" s="360" t="s">
        <v>1010</v>
      </c>
      <c r="B129" s="941">
        <v>5.28</v>
      </c>
      <c r="C129" s="941">
        <v>5.57</v>
      </c>
      <c r="D129" s="942">
        <v>0.10199999999999999</v>
      </c>
      <c r="E129" s="48">
        <v>680</v>
      </c>
      <c r="F129" s="48">
        <v>41</v>
      </c>
      <c r="G129" s="944" t="s">
        <v>442</v>
      </c>
      <c r="H129" s="919">
        <v>16.100000000000001</v>
      </c>
      <c r="I129" s="1828"/>
      <c r="J129" s="1058">
        <v>440</v>
      </c>
      <c r="K129" s="1834">
        <f t="shared" ref="K129" si="90">J129+J130</f>
        <v>561</v>
      </c>
      <c r="L129" s="663">
        <f>IF(Начало!$D$8=0,0,J129*(1-Начало!$D$8))</f>
        <v>0</v>
      </c>
      <c r="M129" s="1773">
        <f t="shared" ref="M129" si="91">L129+L130</f>
        <v>0</v>
      </c>
      <c r="N129" s="1641"/>
      <c r="O129" s="1832">
        <v>35200</v>
      </c>
      <c r="P129" s="731" t="s">
        <v>670</v>
      </c>
      <c r="Q129" s="731"/>
      <c r="R129" s="1192"/>
      <c r="S129" s="1738">
        <f>N129*M129</f>
        <v>0</v>
      </c>
      <c r="T129" s="1738">
        <f>N129*(Y129+Y130)</f>
        <v>0</v>
      </c>
      <c r="U129" s="1738">
        <f>N129*(Z129+Z130)</f>
        <v>0</v>
      </c>
      <c r="V129" s="434">
        <v>662</v>
      </c>
      <c r="W129" s="434">
        <v>317</v>
      </c>
      <c r="X129" s="434">
        <v>662</v>
      </c>
      <c r="Y129" s="920">
        <f t="shared" ref="Y129:Y130" si="92">(V129/1000)*(W129/1000)*(X129/1000)</f>
        <v>0.138923348</v>
      </c>
      <c r="Z129" s="433">
        <v>18.899999999999999</v>
      </c>
      <c r="AA129" s="727"/>
    </row>
    <row r="130" spans="1:27" ht="21" thickBot="1">
      <c r="A130" s="361" t="s">
        <v>576</v>
      </c>
      <c r="B130" s="483"/>
      <c r="C130" s="483"/>
      <c r="D130" s="483"/>
      <c r="E130" s="483"/>
      <c r="F130" s="362"/>
      <c r="G130" s="945" t="s">
        <v>443</v>
      </c>
      <c r="H130" s="940">
        <v>2.5</v>
      </c>
      <c r="I130" s="1829"/>
      <c r="J130" s="1074">
        <v>121</v>
      </c>
      <c r="K130" s="1835"/>
      <c r="L130" s="661">
        <f>IF(Начало!$D$8=0,0,J130*(1-Начало!$D$8))</f>
        <v>0</v>
      </c>
      <c r="M130" s="1746"/>
      <c r="N130" s="1637"/>
      <c r="O130" s="1833"/>
      <c r="P130" s="917"/>
      <c r="Q130" s="1193"/>
      <c r="R130" s="1192"/>
      <c r="S130" s="1738"/>
      <c r="T130" s="1738"/>
      <c r="U130" s="1738"/>
      <c r="V130" s="434">
        <v>715</v>
      </c>
      <c r="W130" s="434">
        <v>125</v>
      </c>
      <c r="X130" s="434">
        <v>715</v>
      </c>
      <c r="Y130" s="920">
        <f t="shared" si="92"/>
        <v>6.3903124999999991E-2</v>
      </c>
      <c r="Z130" s="433">
        <v>4.5</v>
      </c>
      <c r="AA130" s="727"/>
    </row>
    <row r="131" spans="1:27" ht="43.5" customHeight="1" thickBot="1">
      <c r="A131" s="1541" t="s">
        <v>945</v>
      </c>
      <c r="B131" s="1542"/>
      <c r="C131" s="1542"/>
      <c r="D131" s="1542"/>
      <c r="E131" s="1542"/>
      <c r="F131" s="1542"/>
      <c r="G131" s="1542"/>
      <c r="H131" s="1542"/>
      <c r="I131" s="1543"/>
      <c r="J131" s="1732" t="s">
        <v>943</v>
      </c>
      <c r="K131" s="1733"/>
      <c r="L131" s="1733"/>
      <c r="M131" s="1734"/>
      <c r="N131" s="559"/>
      <c r="O131" s="559"/>
      <c r="P131" s="241"/>
      <c r="Q131" s="241"/>
      <c r="R131" s="1192"/>
      <c r="S131" s="116"/>
      <c r="T131" s="116"/>
      <c r="U131" s="116"/>
      <c r="V131" s="422"/>
      <c r="W131" s="422"/>
      <c r="X131" s="422"/>
      <c r="Y131" s="430"/>
      <c r="Z131" s="239"/>
    </row>
    <row r="132" spans="1:27">
      <c r="A132" s="162" t="s">
        <v>1003</v>
      </c>
      <c r="B132" s="70">
        <v>2.64</v>
      </c>
      <c r="C132" s="70">
        <v>2.93</v>
      </c>
      <c r="D132" s="937">
        <v>0.18</v>
      </c>
      <c r="E132" s="40">
        <v>500</v>
      </c>
      <c r="F132" s="93">
        <v>27</v>
      </c>
      <c r="G132" s="936" t="s">
        <v>807</v>
      </c>
      <c r="H132" s="93">
        <v>18</v>
      </c>
      <c r="I132" s="1757" t="s">
        <v>328</v>
      </c>
      <c r="J132" s="1074">
        <v>448</v>
      </c>
      <c r="K132" s="571" t="s">
        <v>181</v>
      </c>
      <c r="L132" s="661">
        <f>IF(Начало!$D$8=0,0,J132*(1-Начало!$D$8))</f>
        <v>0</v>
      </c>
      <c r="M132" s="671"/>
      <c r="N132" s="915"/>
      <c r="O132" s="949">
        <v>27100</v>
      </c>
      <c r="P132" s="914"/>
      <c r="Q132" s="1193"/>
      <c r="R132" s="1192"/>
      <c r="S132" s="914">
        <f t="shared" ref="S132" si="93">N132*L132</f>
        <v>0</v>
      </c>
      <c r="T132" s="914">
        <f>N132*Y132</f>
        <v>0</v>
      </c>
      <c r="U132" s="914">
        <f>N132*Z132</f>
        <v>0</v>
      </c>
      <c r="V132" s="438">
        <v>860</v>
      </c>
      <c r="W132" s="438">
        <v>270</v>
      </c>
      <c r="X132" s="438">
        <v>540</v>
      </c>
      <c r="Y132" s="916">
        <f t="shared" ref="Y132" si="94">(V132/1000)*(W132/1000)*(X132/1000)</f>
        <v>0.12538800000000003</v>
      </c>
      <c r="Z132" s="433">
        <v>22</v>
      </c>
      <c r="AA132" s="727"/>
    </row>
    <row r="133" spans="1:27">
      <c r="A133" s="162" t="s">
        <v>668</v>
      </c>
      <c r="B133" s="70">
        <v>3.52</v>
      </c>
      <c r="C133" s="70">
        <v>3.81</v>
      </c>
      <c r="D133" s="937">
        <v>0.185</v>
      </c>
      <c r="E133" s="40">
        <v>600</v>
      </c>
      <c r="F133" s="93">
        <v>27.5</v>
      </c>
      <c r="G133" s="936" t="s">
        <v>807</v>
      </c>
      <c r="H133" s="93">
        <v>18</v>
      </c>
      <c r="I133" s="1758"/>
      <c r="J133" s="1074">
        <v>489</v>
      </c>
      <c r="K133" s="571" t="s">
        <v>181</v>
      </c>
      <c r="L133" s="661">
        <f>IF(Начало!$D$8=0,0,J133*(1-Начало!$D$8))</f>
        <v>0</v>
      </c>
      <c r="M133" s="671"/>
      <c r="N133" s="471"/>
      <c r="O133" s="949">
        <v>29500</v>
      </c>
      <c r="P133" s="116"/>
      <c r="Q133" s="1193"/>
      <c r="R133" s="1192"/>
      <c r="S133" s="116">
        <f t="shared" ref="S133:S136" si="95">N133*L133</f>
        <v>0</v>
      </c>
      <c r="T133" s="116">
        <f>N133*Y133</f>
        <v>0</v>
      </c>
      <c r="U133" s="116">
        <f>N133*Z133</f>
        <v>0</v>
      </c>
      <c r="V133" s="438">
        <v>860</v>
      </c>
      <c r="W133" s="438">
        <v>270</v>
      </c>
      <c r="X133" s="438">
        <v>540</v>
      </c>
      <c r="Y133" s="431">
        <f t="shared" si="80"/>
        <v>0.12538800000000003</v>
      </c>
      <c r="Z133" s="433">
        <v>22</v>
      </c>
      <c r="AA133" s="727"/>
    </row>
    <row r="134" spans="1:27" ht="21" thickBot="1">
      <c r="A134" s="162" t="s">
        <v>1004</v>
      </c>
      <c r="B134" s="70">
        <v>5.28</v>
      </c>
      <c r="C134" s="70">
        <v>5.57</v>
      </c>
      <c r="D134" s="937">
        <v>0.2</v>
      </c>
      <c r="E134" s="40">
        <v>880</v>
      </c>
      <c r="F134" s="93">
        <v>33</v>
      </c>
      <c r="G134" s="936" t="s">
        <v>691</v>
      </c>
      <c r="H134" s="93">
        <v>24.3</v>
      </c>
      <c r="I134" s="1780"/>
      <c r="J134" s="1074">
        <v>568</v>
      </c>
      <c r="K134" s="571" t="s">
        <v>181</v>
      </c>
      <c r="L134" s="661">
        <f>IF(Начало!$D$8=0,0,J134*(1-Начало!$D$8))</f>
        <v>0</v>
      </c>
      <c r="M134" s="671"/>
      <c r="N134" s="915"/>
      <c r="O134" s="949">
        <v>34300</v>
      </c>
      <c r="P134" s="914"/>
      <c r="Q134" s="1193"/>
      <c r="R134" s="1192"/>
      <c r="S134" s="914">
        <f t="shared" ref="S134" si="96">N134*L134</f>
        <v>0</v>
      </c>
      <c r="T134" s="914">
        <f>N134*Y134</f>
        <v>0</v>
      </c>
      <c r="U134" s="914">
        <f>N134*Z134</f>
        <v>0</v>
      </c>
      <c r="V134" s="438">
        <v>1070</v>
      </c>
      <c r="W134" s="438">
        <v>270</v>
      </c>
      <c r="X134" s="438">
        <v>725</v>
      </c>
      <c r="Y134" s="916">
        <f t="shared" ref="Y134" si="97">(V134/1000)*(W134/1000)*(X134/1000)</f>
        <v>0.20945250000000001</v>
      </c>
      <c r="Z134" s="433">
        <v>29.6</v>
      </c>
      <c r="AA134" s="727"/>
    </row>
    <row r="135" spans="1:27" ht="31.5" customHeight="1" thickBot="1">
      <c r="A135" s="1392" t="s">
        <v>1116</v>
      </c>
      <c r="B135" s="1393"/>
      <c r="C135" s="1393"/>
      <c r="D135" s="1393"/>
      <c r="E135" s="1393"/>
      <c r="F135" s="1393"/>
      <c r="G135" s="1393"/>
      <c r="H135" s="1393"/>
      <c r="I135" s="1394"/>
      <c r="J135" s="1818" t="s">
        <v>943</v>
      </c>
      <c r="K135" s="1819"/>
      <c r="L135" s="1819"/>
      <c r="M135" s="1820"/>
      <c r="N135" s="559"/>
      <c r="O135" s="559"/>
      <c r="P135" s="241"/>
      <c r="Q135" s="241"/>
      <c r="R135" s="1192"/>
      <c r="S135" s="116"/>
      <c r="T135" s="116"/>
      <c r="U135" s="116"/>
      <c r="V135" s="424"/>
      <c r="W135" s="424"/>
      <c r="X135" s="424"/>
      <c r="Y135" s="430"/>
      <c r="Z135" s="239"/>
    </row>
    <row r="136" spans="1:27" ht="23.25" thickBot="1">
      <c r="A136" s="362" t="s">
        <v>518</v>
      </c>
      <c r="B136" s="327">
        <v>3.52</v>
      </c>
      <c r="C136" s="327">
        <v>3.81</v>
      </c>
      <c r="D136" s="790">
        <v>0.04</v>
      </c>
      <c r="E136" s="452">
        <v>512</v>
      </c>
      <c r="F136" s="452">
        <v>35</v>
      </c>
      <c r="G136" s="449" t="s">
        <v>522</v>
      </c>
      <c r="H136" s="449">
        <v>14.8</v>
      </c>
      <c r="I136" s="938" t="s">
        <v>328</v>
      </c>
      <c r="J136" s="732">
        <v>534</v>
      </c>
      <c r="K136" s="136" t="s">
        <v>181</v>
      </c>
      <c r="L136" s="613">
        <f>IF(Начало!$D$8=0,0,J136*(1-Начало!$D$8))</f>
        <v>0</v>
      </c>
      <c r="M136" s="670"/>
      <c r="N136" s="691"/>
      <c r="O136" s="771">
        <v>32200</v>
      </c>
      <c r="P136" s="116"/>
      <c r="Q136" s="1193"/>
      <c r="R136" s="1192"/>
      <c r="S136" s="116">
        <f t="shared" si="95"/>
        <v>0</v>
      </c>
      <c r="T136" s="116">
        <f>N136*Y136</f>
        <v>0</v>
      </c>
      <c r="U136" s="116">
        <f>N136*Z136</f>
        <v>0</v>
      </c>
      <c r="V136" s="438">
        <v>810</v>
      </c>
      <c r="W136" s="438">
        <v>710</v>
      </c>
      <c r="X136" s="438">
        <v>305</v>
      </c>
      <c r="Y136" s="431">
        <f t="shared" si="80"/>
        <v>0.17540550000000002</v>
      </c>
      <c r="Z136" s="433">
        <v>19</v>
      </c>
      <c r="AA136" s="727"/>
    </row>
    <row r="137" spans="1:27">
      <c r="A137" s="731" t="s">
        <v>1005</v>
      </c>
    </row>
  </sheetData>
  <mergeCells count="514">
    <mergeCell ref="M87:M88"/>
    <mergeCell ref="J95:M95"/>
    <mergeCell ref="I96:I102"/>
    <mergeCell ref="U79:U80"/>
    <mergeCell ref="N73:N74"/>
    <mergeCell ref="N75:N76"/>
    <mergeCell ref="N77:N78"/>
    <mergeCell ref="N79:N80"/>
    <mergeCell ref="T73:T74"/>
    <mergeCell ref="T75:T76"/>
    <mergeCell ref="T77:T78"/>
    <mergeCell ref="T79:T80"/>
    <mergeCell ref="S89:S90"/>
    <mergeCell ref="T89:T90"/>
    <mergeCell ref="U89:U90"/>
    <mergeCell ref="U77:U78"/>
    <mergeCell ref="O89:O90"/>
    <mergeCell ref="O77:O78"/>
    <mergeCell ref="O79:O80"/>
    <mergeCell ref="N82:N83"/>
    <mergeCell ref="I132:I134"/>
    <mergeCell ref="I127:I130"/>
    <mergeCell ref="T121:T122"/>
    <mergeCell ref="U121:U122"/>
    <mergeCell ref="O123:O124"/>
    <mergeCell ref="S123:S124"/>
    <mergeCell ref="T123:T124"/>
    <mergeCell ref="U123:U124"/>
    <mergeCell ref="A131:I131"/>
    <mergeCell ref="J131:M131"/>
    <mergeCell ref="N123:N124"/>
    <mergeCell ref="T125:T126"/>
    <mergeCell ref="U125:U126"/>
    <mergeCell ref="O127:O128"/>
    <mergeCell ref="O125:O126"/>
    <mergeCell ref="S125:S126"/>
    <mergeCell ref="U127:U128"/>
    <mergeCell ref="K123:K124"/>
    <mergeCell ref="S129:S130"/>
    <mergeCell ref="T129:T130"/>
    <mergeCell ref="U129:U130"/>
    <mergeCell ref="T127:T128"/>
    <mergeCell ref="O121:O122"/>
    <mergeCell ref="S121:S122"/>
    <mergeCell ref="K129:K130"/>
    <mergeCell ref="M129:M130"/>
    <mergeCell ref="K121:K122"/>
    <mergeCell ref="M121:M122"/>
    <mergeCell ref="N121:N122"/>
    <mergeCell ref="I121:I126"/>
    <mergeCell ref="K125:K126"/>
    <mergeCell ref="M125:M126"/>
    <mergeCell ref="K127:K128"/>
    <mergeCell ref="M127:M128"/>
    <mergeCell ref="N129:N130"/>
    <mergeCell ref="O129:O130"/>
    <mergeCell ref="U4:U5"/>
    <mergeCell ref="S16:S17"/>
    <mergeCell ref="T16:T17"/>
    <mergeCell ref="S40:S41"/>
    <mergeCell ref="T40:T41"/>
    <mergeCell ref="U40:U41"/>
    <mergeCell ref="A86:I86"/>
    <mergeCell ref="J86:M86"/>
    <mergeCell ref="A49:M49"/>
    <mergeCell ref="M79:M80"/>
    <mergeCell ref="J72:M72"/>
    <mergeCell ref="A9:I9"/>
    <mergeCell ref="J9:M9"/>
    <mergeCell ref="S10:S11"/>
    <mergeCell ref="T10:T11"/>
    <mergeCell ref="U10:U11"/>
    <mergeCell ref="K12:K13"/>
    <mergeCell ref="S12:S13"/>
    <mergeCell ref="T12:T13"/>
    <mergeCell ref="B38:B39"/>
    <mergeCell ref="C38:C39"/>
    <mergeCell ref="B40:B41"/>
    <mergeCell ref="U73:U74"/>
    <mergeCell ref="C40:C41"/>
    <mergeCell ref="D38:D39"/>
    <mergeCell ref="D40:D41"/>
    <mergeCell ref="E38:E39"/>
    <mergeCell ref="E40:E41"/>
    <mergeCell ref="I87:I90"/>
    <mergeCell ref="K87:K88"/>
    <mergeCell ref="C89:C90"/>
    <mergeCell ref="I79:I80"/>
    <mergeCell ref="I73:I78"/>
    <mergeCell ref="K77:K78"/>
    <mergeCell ref="E77:E78"/>
    <mergeCell ref="E79:E80"/>
    <mergeCell ref="A72:I72"/>
    <mergeCell ref="K79:K80"/>
    <mergeCell ref="C77:C78"/>
    <mergeCell ref="D89:D90"/>
    <mergeCell ref="E75:E76"/>
    <mergeCell ref="B57:B58"/>
    <mergeCell ref="C57:C58"/>
    <mergeCell ref="D73:D74"/>
    <mergeCell ref="D75:D76"/>
    <mergeCell ref="D77:D78"/>
    <mergeCell ref="B82:B83"/>
    <mergeCell ref="C87:C88"/>
    <mergeCell ref="B89:B90"/>
    <mergeCell ref="I116:I119"/>
    <mergeCell ref="N125:N126"/>
    <mergeCell ref="M77:M78"/>
    <mergeCell ref="D79:D80"/>
    <mergeCell ref="E73:E74"/>
    <mergeCell ref="A115:I115"/>
    <mergeCell ref="A95:I95"/>
    <mergeCell ref="B75:B76"/>
    <mergeCell ref="A103:I103"/>
    <mergeCell ref="I104:I108"/>
    <mergeCell ref="N89:N90"/>
    <mergeCell ref="M123:M124"/>
    <mergeCell ref="J115:M115"/>
    <mergeCell ref="B77:B78"/>
    <mergeCell ref="D87:D88"/>
    <mergeCell ref="K89:K90"/>
    <mergeCell ref="M89:M90"/>
    <mergeCell ref="I82:I85"/>
    <mergeCell ref="K82:K83"/>
    <mergeCell ref="M82:M83"/>
    <mergeCell ref="A81:I81"/>
    <mergeCell ref="A120:I120"/>
    <mergeCell ref="N51:N52"/>
    <mergeCell ref="O51:O52"/>
    <mergeCell ref="K53:K54"/>
    <mergeCell ref="M53:M54"/>
    <mergeCell ref="S51:S52"/>
    <mergeCell ref="T53:T54"/>
    <mergeCell ref="U53:U54"/>
    <mergeCell ref="J135:M135"/>
    <mergeCell ref="N127:N128"/>
    <mergeCell ref="K73:K74"/>
    <mergeCell ref="M73:M74"/>
    <mergeCell ref="K75:K76"/>
    <mergeCell ref="M75:M76"/>
    <mergeCell ref="S73:S74"/>
    <mergeCell ref="S75:S76"/>
    <mergeCell ref="S77:S78"/>
    <mergeCell ref="S79:S80"/>
    <mergeCell ref="B93:J93"/>
    <mergeCell ref="J120:M120"/>
    <mergeCell ref="S127:S128"/>
    <mergeCell ref="B79:B80"/>
    <mergeCell ref="C79:C80"/>
    <mergeCell ref="A94:M94"/>
    <mergeCell ref="E89:E90"/>
    <mergeCell ref="A135:I135"/>
    <mergeCell ref="A50:I50"/>
    <mergeCell ref="J50:M50"/>
    <mergeCell ref="B53:B54"/>
    <mergeCell ref="C53:C54"/>
    <mergeCell ref="D53:D54"/>
    <mergeCell ref="E53:E54"/>
    <mergeCell ref="B51:B52"/>
    <mergeCell ref="C51:C52"/>
    <mergeCell ref="D51:D52"/>
    <mergeCell ref="E51:E52"/>
    <mergeCell ref="K51:K52"/>
    <mergeCell ref="M51:M52"/>
    <mergeCell ref="C75:C76"/>
    <mergeCell ref="C59:C60"/>
    <mergeCell ref="D59:D60"/>
    <mergeCell ref="E59:E60"/>
    <mergeCell ref="I59:I60"/>
    <mergeCell ref="K59:K60"/>
    <mergeCell ref="M59:M60"/>
    <mergeCell ref="A61:I61"/>
    <mergeCell ref="B62:B63"/>
    <mergeCell ref="C62:C63"/>
    <mergeCell ref="D62:D63"/>
    <mergeCell ref="U25:U26"/>
    <mergeCell ref="U33:U34"/>
    <mergeCell ref="U27:U28"/>
    <mergeCell ref="U29:U30"/>
    <mergeCell ref="N31:N32"/>
    <mergeCell ref="O31:O32"/>
    <mergeCell ref="I21:I28"/>
    <mergeCell ref="U23:U24"/>
    <mergeCell ref="U21:U22"/>
    <mergeCell ref="T29:T30"/>
    <mergeCell ref="T33:T34"/>
    <mergeCell ref="S29:S30"/>
    <mergeCell ref="T31:T32"/>
    <mergeCell ref="T27:T28"/>
    <mergeCell ref="M29:M30"/>
    <mergeCell ref="N29:N30"/>
    <mergeCell ref="O29:O30"/>
    <mergeCell ref="I29:I34"/>
    <mergeCell ref="K27:K28"/>
    <mergeCell ref="M31:M32"/>
    <mergeCell ref="M27:M28"/>
    <mergeCell ref="N27:N28"/>
    <mergeCell ref="O27:O28"/>
    <mergeCell ref="S31:S32"/>
    <mergeCell ref="U12:U13"/>
    <mergeCell ref="N14:N15"/>
    <mergeCell ref="S14:S15"/>
    <mergeCell ref="T14:T15"/>
    <mergeCell ref="U14:U15"/>
    <mergeCell ref="N16:N17"/>
    <mergeCell ref="N18:N19"/>
    <mergeCell ref="S18:S19"/>
    <mergeCell ref="T18:T19"/>
    <mergeCell ref="U18:U19"/>
    <mergeCell ref="N12:N13"/>
    <mergeCell ref="O16:O17"/>
    <mergeCell ref="O18:O19"/>
    <mergeCell ref="U16:U17"/>
    <mergeCell ref="M3:N3"/>
    <mergeCell ref="D10:D11"/>
    <mergeCell ref="D12:D13"/>
    <mergeCell ref="D14:D15"/>
    <mergeCell ref="M1:N1"/>
    <mergeCell ref="M2:N2"/>
    <mergeCell ref="I10:I17"/>
    <mergeCell ref="K10:K11"/>
    <mergeCell ref="M10:M11"/>
    <mergeCell ref="N10:N11"/>
    <mergeCell ref="L4:M4"/>
    <mergeCell ref="A6:M6"/>
    <mergeCell ref="A7:M7"/>
    <mergeCell ref="A8:M8"/>
    <mergeCell ref="N4:N5"/>
    <mergeCell ref="D16:D17"/>
    <mergeCell ref="E16:E17"/>
    <mergeCell ref="M16:M17"/>
    <mergeCell ref="K16:K17"/>
    <mergeCell ref="A4:A5"/>
    <mergeCell ref="B4:C4"/>
    <mergeCell ref="D4:D5"/>
    <mergeCell ref="E4:E5"/>
    <mergeCell ref="F4:F5"/>
    <mergeCell ref="A1:A3"/>
    <mergeCell ref="B1:L1"/>
    <mergeCell ref="B2:L2"/>
    <mergeCell ref="B3:L3"/>
    <mergeCell ref="J4:K4"/>
    <mergeCell ref="B73:B74"/>
    <mergeCell ref="C73:C74"/>
    <mergeCell ref="C14:C15"/>
    <mergeCell ref="B16:B17"/>
    <mergeCell ref="C16:C17"/>
    <mergeCell ref="B18:B19"/>
    <mergeCell ref="C18:C19"/>
    <mergeCell ref="K29:K30"/>
    <mergeCell ref="E18:E19"/>
    <mergeCell ref="A20:I20"/>
    <mergeCell ref="D18:D19"/>
    <mergeCell ref="I18:I19"/>
    <mergeCell ref="B31:B32"/>
    <mergeCell ref="C31:C32"/>
    <mergeCell ref="A35:I35"/>
    <mergeCell ref="B27:B28"/>
    <mergeCell ref="C27:C28"/>
    <mergeCell ref="D27:D28"/>
    <mergeCell ref="E27:E28"/>
    <mergeCell ref="S4:S5"/>
    <mergeCell ref="T4:T5"/>
    <mergeCell ref="O14:O15"/>
    <mergeCell ref="M12:M13"/>
    <mergeCell ref="K14:K15"/>
    <mergeCell ref="M14:M15"/>
    <mergeCell ref="S21:S22"/>
    <mergeCell ref="T21:T22"/>
    <mergeCell ref="T25:T26"/>
    <mergeCell ref="O4:O5"/>
    <mergeCell ref="O10:O11"/>
    <mergeCell ref="O12:O13"/>
    <mergeCell ref="O21:O22"/>
    <mergeCell ref="O25:O26"/>
    <mergeCell ref="T23:T24"/>
    <mergeCell ref="M21:M22"/>
    <mergeCell ref="K21:K22"/>
    <mergeCell ref="B23:B24"/>
    <mergeCell ref="C23:C24"/>
    <mergeCell ref="M36:M37"/>
    <mergeCell ref="K40:K41"/>
    <mergeCell ref="M40:M41"/>
    <mergeCell ref="N40:N41"/>
    <mergeCell ref="K25:K26"/>
    <mergeCell ref="S27:S28"/>
    <mergeCell ref="N23:N24"/>
    <mergeCell ref="O23:O24"/>
    <mergeCell ref="N25:N26"/>
    <mergeCell ref="D31:D32"/>
    <mergeCell ref="E31:E32"/>
    <mergeCell ref="B29:B30"/>
    <mergeCell ref="C29:C30"/>
    <mergeCell ref="D29:D30"/>
    <mergeCell ref="E29:E30"/>
    <mergeCell ref="K31:K32"/>
    <mergeCell ref="S25:S26"/>
    <mergeCell ref="S23:S24"/>
    <mergeCell ref="D23:D24"/>
    <mergeCell ref="E23:E24"/>
    <mergeCell ref="K23:K24"/>
    <mergeCell ref="M23:M24"/>
    <mergeCell ref="G4:G5"/>
    <mergeCell ref="H4:H5"/>
    <mergeCell ref="I4:I5"/>
    <mergeCell ref="N21:N22"/>
    <mergeCell ref="M25:M26"/>
    <mergeCell ref="B10:B11"/>
    <mergeCell ref="C10:C11"/>
    <mergeCell ref="B12:B13"/>
    <mergeCell ref="C12:C13"/>
    <mergeCell ref="B14:B15"/>
    <mergeCell ref="E12:E13"/>
    <mergeCell ref="E14:E15"/>
    <mergeCell ref="E10:E11"/>
    <mergeCell ref="B25:B26"/>
    <mergeCell ref="C25:C26"/>
    <mergeCell ref="D25:D26"/>
    <mergeCell ref="E25:E26"/>
    <mergeCell ref="B21:B22"/>
    <mergeCell ref="C21:C22"/>
    <mergeCell ref="D21:D22"/>
    <mergeCell ref="E21:E22"/>
    <mergeCell ref="J20:M20"/>
    <mergeCell ref="K18:K19"/>
    <mergeCell ref="M18:M19"/>
    <mergeCell ref="B33:B34"/>
    <mergeCell ref="C33:C34"/>
    <mergeCell ref="D33:D34"/>
    <mergeCell ref="E33:E34"/>
    <mergeCell ref="B36:B37"/>
    <mergeCell ref="I51:I58"/>
    <mergeCell ref="S53:S54"/>
    <mergeCell ref="N33:N34"/>
    <mergeCell ref="O33:O34"/>
    <mergeCell ref="K33:K34"/>
    <mergeCell ref="M33:M34"/>
    <mergeCell ref="S33:S34"/>
    <mergeCell ref="D57:D58"/>
    <mergeCell ref="E57:E58"/>
    <mergeCell ref="K57:K58"/>
    <mergeCell ref="M57:M58"/>
    <mergeCell ref="N53:N54"/>
    <mergeCell ref="O53:O54"/>
    <mergeCell ref="O40:O41"/>
    <mergeCell ref="N38:N39"/>
    <mergeCell ref="M38:M39"/>
    <mergeCell ref="K38:K39"/>
    <mergeCell ref="C36:C37"/>
    <mergeCell ref="D36:D37"/>
    <mergeCell ref="J35:M35"/>
    <mergeCell ref="U31:U32"/>
    <mergeCell ref="U36:U37"/>
    <mergeCell ref="O38:O39"/>
    <mergeCell ref="T38:T39"/>
    <mergeCell ref="I36:I41"/>
    <mergeCell ref="N36:N37"/>
    <mergeCell ref="O36:O37"/>
    <mergeCell ref="K36:K37"/>
    <mergeCell ref="N87:N88"/>
    <mergeCell ref="B87:B88"/>
    <mergeCell ref="E87:E88"/>
    <mergeCell ref="O73:O74"/>
    <mergeCell ref="O75:O76"/>
    <mergeCell ref="E36:E37"/>
    <mergeCell ref="U38:U39"/>
    <mergeCell ref="T36:T37"/>
    <mergeCell ref="S36:S37"/>
    <mergeCell ref="S38:S39"/>
    <mergeCell ref="T55:T56"/>
    <mergeCell ref="U55:U56"/>
    <mergeCell ref="B55:B56"/>
    <mergeCell ref="C55:C56"/>
    <mergeCell ref="D55:D56"/>
    <mergeCell ref="E55:E56"/>
    <mergeCell ref="K55:K56"/>
    <mergeCell ref="M55:M56"/>
    <mergeCell ref="N55:N56"/>
    <mergeCell ref="O55:O56"/>
    <mergeCell ref="S55:S56"/>
    <mergeCell ref="T51:T52"/>
    <mergeCell ref="U51:U52"/>
    <mergeCell ref="B59:B60"/>
    <mergeCell ref="N59:N60"/>
    <mergeCell ref="O59:O60"/>
    <mergeCell ref="O84:O85"/>
    <mergeCell ref="S84:S85"/>
    <mergeCell ref="T84:T85"/>
    <mergeCell ref="U84:U85"/>
    <mergeCell ref="J103:M103"/>
    <mergeCell ref="N57:N58"/>
    <mergeCell ref="O57:O58"/>
    <mergeCell ref="S57:S58"/>
    <mergeCell ref="T57:T58"/>
    <mergeCell ref="U57:U58"/>
    <mergeCell ref="S59:S60"/>
    <mergeCell ref="T59:T60"/>
    <mergeCell ref="U59:U60"/>
    <mergeCell ref="O87:O88"/>
    <mergeCell ref="O82:O83"/>
    <mergeCell ref="S87:S88"/>
    <mergeCell ref="T87:T88"/>
    <mergeCell ref="U87:U88"/>
    <mergeCell ref="S82:S83"/>
    <mergeCell ref="J61:M61"/>
    <mergeCell ref="N62:N63"/>
    <mergeCell ref="O62:O63"/>
    <mergeCell ref="O45:O46"/>
    <mergeCell ref="S45:S46"/>
    <mergeCell ref="T45:T46"/>
    <mergeCell ref="U45:U46"/>
    <mergeCell ref="A42:I42"/>
    <mergeCell ref="J42:M42"/>
    <mergeCell ref="B43:B44"/>
    <mergeCell ref="C43:C44"/>
    <mergeCell ref="D43:D44"/>
    <mergeCell ref="E43:E44"/>
    <mergeCell ref="K43:K44"/>
    <mergeCell ref="M43:M44"/>
    <mergeCell ref="N43:N44"/>
    <mergeCell ref="T47:T48"/>
    <mergeCell ref="U47:U48"/>
    <mergeCell ref="I43:I46"/>
    <mergeCell ref="I47:I48"/>
    <mergeCell ref="B47:B48"/>
    <mergeCell ref="C47:C48"/>
    <mergeCell ref="D47:D48"/>
    <mergeCell ref="E47:E48"/>
    <mergeCell ref="K47:K48"/>
    <mergeCell ref="M47:M48"/>
    <mergeCell ref="N47:N48"/>
    <mergeCell ref="O47:O48"/>
    <mergeCell ref="S47:S48"/>
    <mergeCell ref="O43:O44"/>
    <mergeCell ref="S43:S44"/>
    <mergeCell ref="T43:T44"/>
    <mergeCell ref="U43:U44"/>
    <mergeCell ref="B45:B46"/>
    <mergeCell ref="C45:C46"/>
    <mergeCell ref="D45:D46"/>
    <mergeCell ref="E45:E46"/>
    <mergeCell ref="K45:K46"/>
    <mergeCell ref="M45:M46"/>
    <mergeCell ref="N45:N46"/>
    <mergeCell ref="S62:S63"/>
    <mergeCell ref="T62:T63"/>
    <mergeCell ref="U62:U63"/>
    <mergeCell ref="B64:B65"/>
    <mergeCell ref="C64:C65"/>
    <mergeCell ref="D64:D65"/>
    <mergeCell ref="E64:E65"/>
    <mergeCell ref="K64:K65"/>
    <mergeCell ref="M64:M65"/>
    <mergeCell ref="N64:N65"/>
    <mergeCell ref="O64:O65"/>
    <mergeCell ref="S64:S65"/>
    <mergeCell ref="T64:T65"/>
    <mergeCell ref="U64:U65"/>
    <mergeCell ref="E62:E63"/>
    <mergeCell ref="I62:I69"/>
    <mergeCell ref="K62:K63"/>
    <mergeCell ref="M62:M63"/>
    <mergeCell ref="B66:B67"/>
    <mergeCell ref="C66:C67"/>
    <mergeCell ref="D66:D67"/>
    <mergeCell ref="E66:E67"/>
    <mergeCell ref="K66:K67"/>
    <mergeCell ref="M66:M67"/>
    <mergeCell ref="N84:N85"/>
    <mergeCell ref="N66:N67"/>
    <mergeCell ref="O66:O67"/>
    <mergeCell ref="S66:S67"/>
    <mergeCell ref="T66:T67"/>
    <mergeCell ref="U66:U67"/>
    <mergeCell ref="B68:B69"/>
    <mergeCell ref="C68:C69"/>
    <mergeCell ref="D68:D69"/>
    <mergeCell ref="E68:E69"/>
    <mergeCell ref="K68:K69"/>
    <mergeCell ref="M68:M69"/>
    <mergeCell ref="N68:N69"/>
    <mergeCell ref="O68:O69"/>
    <mergeCell ref="S68:S69"/>
    <mergeCell ref="T68:T69"/>
    <mergeCell ref="U68:U69"/>
    <mergeCell ref="J81:M81"/>
    <mergeCell ref="U75:U76"/>
    <mergeCell ref="C82:C83"/>
    <mergeCell ref="D82:D83"/>
    <mergeCell ref="E82:E83"/>
    <mergeCell ref="B92:J92"/>
    <mergeCell ref="A109:I109"/>
    <mergeCell ref="J109:M109"/>
    <mergeCell ref="I110:I114"/>
    <mergeCell ref="S70:S71"/>
    <mergeCell ref="T70:T71"/>
    <mergeCell ref="U70:U71"/>
    <mergeCell ref="B70:B71"/>
    <mergeCell ref="C70:C71"/>
    <mergeCell ref="D70:D71"/>
    <mergeCell ref="E70:E71"/>
    <mergeCell ref="I70:I71"/>
    <mergeCell ref="K70:K71"/>
    <mergeCell ref="M70:M71"/>
    <mergeCell ref="N70:N71"/>
    <mergeCell ref="O70:O71"/>
    <mergeCell ref="T82:T83"/>
    <mergeCell ref="U82:U83"/>
    <mergeCell ref="B84:B85"/>
    <mergeCell ref="C84:C85"/>
    <mergeCell ref="D84:D85"/>
    <mergeCell ref="E84:E85"/>
    <mergeCell ref="K84:K85"/>
    <mergeCell ref="M84:M85"/>
  </mergeCells>
  <printOptions horizontalCentered="1"/>
  <pageMargins left="0.39370078740157483" right="0.39370078740157483" top="0.59055118110236227" bottom="0.59055118110236227" header="0.51181102362204722" footer="0.51181102362204722"/>
  <pageSetup paperSize="9" scale="6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499984740745262"/>
  </sheetPr>
  <dimension ref="A1:AD66"/>
  <sheetViews>
    <sheetView zoomScaleNormal="100" zoomScaleSheetLayoutView="100" workbookViewId="0">
      <pane xSplit="1" ySplit="6" topLeftCell="B7" activePane="bottomRight" state="frozen"/>
      <selection pane="topRight" activeCell="C1" sqref="C1"/>
      <selection pane="bottomLeft" activeCell="A8" sqref="A8"/>
      <selection pane="bottomRight" activeCell="R20" sqref="R20"/>
    </sheetView>
  </sheetViews>
  <sheetFormatPr defaultRowHeight="20.25"/>
  <cols>
    <col min="1" max="1" width="30.140625" style="9" customWidth="1"/>
    <col min="2" max="3" width="9.42578125" style="10" customWidth="1"/>
    <col min="4" max="4" width="9.28515625" style="11" customWidth="1"/>
    <col min="5" max="5" width="7.85546875" style="10" customWidth="1"/>
    <col min="6" max="6" width="7.7109375" style="10" customWidth="1"/>
    <col min="7" max="7" width="12.28515625" style="10" customWidth="1"/>
    <col min="8" max="8" width="6.85546875" style="11" customWidth="1"/>
    <col min="9" max="9" width="12.140625" style="11" customWidth="1"/>
    <col min="10" max="10" width="10.140625" style="352" customWidth="1"/>
    <col min="11" max="11" width="10.42578125" style="338" customWidth="1"/>
    <col min="12" max="12" width="9.5703125" style="12" customWidth="1"/>
    <col min="13" max="14" width="8.140625" style="485" customWidth="1"/>
    <col min="15" max="15" width="13.42578125" style="485" customWidth="1"/>
    <col min="16" max="16" width="7.140625" style="42" customWidth="1"/>
    <col min="17" max="17" width="18.7109375" style="42" customWidth="1"/>
    <col min="18" max="18" width="10.42578125" style="42" customWidth="1"/>
    <col min="19" max="19" width="10.5703125" style="6" hidden="1" customWidth="1"/>
    <col min="20" max="21" width="8.85546875" style="6" hidden="1" customWidth="1"/>
    <col min="22" max="24" width="7" style="6" hidden="1" customWidth="1"/>
    <col min="25" max="25" width="8.42578125" style="6" hidden="1" customWidth="1"/>
    <col min="26" max="26" width="7.7109375" style="6" hidden="1" customWidth="1"/>
    <col min="27" max="28" width="8" style="6" hidden="1" customWidth="1"/>
    <col min="29" max="30" width="13.42578125" style="6" bestFit="1" customWidth="1"/>
    <col min="31" max="16384" width="9.140625" style="6"/>
  </cols>
  <sheetData>
    <row r="1" spans="1:30" ht="15.75" customHeight="1" thickBot="1">
      <c r="A1" s="1701" t="s">
        <v>143</v>
      </c>
      <c r="B1" s="1891" t="s">
        <v>140</v>
      </c>
      <c r="C1" s="1891"/>
      <c r="D1" s="1891"/>
      <c r="E1" s="1891"/>
      <c r="F1" s="1891"/>
      <c r="G1" s="1891"/>
      <c r="H1" s="1891"/>
      <c r="I1" s="1891"/>
      <c r="J1" s="1891"/>
      <c r="K1" s="1891"/>
      <c r="L1" s="1891"/>
      <c r="M1" s="1511">
        <f>'VRF_Мультизональные системы'!Q6+'HRV_Приточные установки'!R5+Чиллеры!S6+Фанкойлы!S6+Руфтопы!R6+ККБ!S6+'Тепловые насосы'!Q6+RAC_multi!S8+PAC!S6+'PAC inverter'!S6+'PAC &gt; 22 кВт'!T6</f>
        <v>0</v>
      </c>
      <c r="N1" s="1526"/>
      <c r="O1" s="960"/>
      <c r="R1" s="6"/>
    </row>
    <row r="2" spans="1:30" ht="15.75" customHeight="1" thickTop="1" thickBot="1">
      <c r="A2" s="1702"/>
      <c r="B2" s="1892" t="s">
        <v>141</v>
      </c>
      <c r="C2" s="1892"/>
      <c r="D2" s="1892"/>
      <c r="E2" s="1892"/>
      <c r="F2" s="1892"/>
      <c r="G2" s="1892"/>
      <c r="H2" s="1892"/>
      <c r="I2" s="1892"/>
      <c r="J2" s="1892"/>
      <c r="K2" s="1892"/>
      <c r="L2" s="1892"/>
      <c r="M2" s="1527">
        <f>'VRF_Мультизональные системы'!R6+'HRV_Приточные установки'!S5+Чиллеры!T6+Фанкойлы!T6+Руфтопы!S6+ККБ!T6+'Тепловые насосы'!R6+RAC_multi!T8+PAC!T6+'PAC inverter'!T6+'PAC &gt; 22 кВт'!U6</f>
        <v>0</v>
      </c>
      <c r="N2" s="1529"/>
      <c r="O2" s="971"/>
      <c r="R2" s="6"/>
    </row>
    <row r="3" spans="1:30" ht="15.75" customHeight="1" thickTop="1" thickBot="1">
      <c r="A3" s="1703"/>
      <c r="B3" s="1893" t="s">
        <v>142</v>
      </c>
      <c r="C3" s="1893"/>
      <c r="D3" s="1893"/>
      <c r="E3" s="1893"/>
      <c r="F3" s="1893"/>
      <c r="G3" s="1893"/>
      <c r="H3" s="1893"/>
      <c r="I3" s="1893"/>
      <c r="J3" s="1893"/>
      <c r="K3" s="1893"/>
      <c r="L3" s="1893"/>
      <c r="M3" s="1435">
        <f>'VRF_Мультизональные системы'!S6+'HRV_Приточные установки'!T5+Чиллеры!U6+Фанкойлы!U6+Руфтопы!T6+ККБ!U6+'Тепловые насосы'!S6+RAC_multi!U8+PAC!U6+'PAC inverter'!U6+'PAC &gt; 22 кВт'!V6</f>
        <v>0</v>
      </c>
      <c r="N3" s="1530"/>
      <c r="O3" s="972"/>
      <c r="R3" s="6"/>
    </row>
    <row r="4" spans="1:30" s="7" customFormat="1" ht="36" customHeight="1">
      <c r="A4" s="1880" t="s">
        <v>163</v>
      </c>
      <c r="B4" s="1882" t="s">
        <v>784</v>
      </c>
      <c r="C4" s="1883"/>
      <c r="D4" s="1884" t="s">
        <v>785</v>
      </c>
      <c r="E4" s="1794" t="s">
        <v>166</v>
      </c>
      <c r="F4" s="1794" t="s">
        <v>788</v>
      </c>
      <c r="G4" s="1794" t="s">
        <v>26</v>
      </c>
      <c r="H4" s="1794" t="s">
        <v>13</v>
      </c>
      <c r="I4" s="1455" t="s">
        <v>330</v>
      </c>
      <c r="J4" s="1898" t="s">
        <v>11</v>
      </c>
      <c r="K4" s="1894" t="s">
        <v>12</v>
      </c>
      <c r="L4" s="1453" t="s">
        <v>155</v>
      </c>
      <c r="M4" s="1878" t="s">
        <v>531</v>
      </c>
      <c r="N4" s="1464" t="s">
        <v>144</v>
      </c>
      <c r="O4" s="1518" t="s">
        <v>721</v>
      </c>
      <c r="P4" s="212"/>
      <c r="Q4" s="212"/>
      <c r="R4" s="212"/>
      <c r="S4" s="1652" t="s">
        <v>147</v>
      </c>
      <c r="T4" s="1652" t="s">
        <v>151</v>
      </c>
      <c r="U4" s="1652" t="s">
        <v>153</v>
      </c>
      <c r="V4" s="95"/>
      <c r="W4" s="95"/>
      <c r="X4" s="95"/>
      <c r="Y4" s="117" t="s">
        <v>138</v>
      </c>
      <c r="Z4" s="117"/>
      <c r="AA4" s="117" t="s">
        <v>137</v>
      </c>
      <c r="AB4" s="117"/>
      <c r="AC4" s="1196"/>
      <c r="AD4" s="1"/>
    </row>
    <row r="5" spans="1:30" s="7" customFormat="1" ht="18" customHeight="1" thickBot="1">
      <c r="A5" s="1881"/>
      <c r="B5" s="308" t="s">
        <v>167</v>
      </c>
      <c r="C5" s="308" t="s">
        <v>168</v>
      </c>
      <c r="D5" s="1885"/>
      <c r="E5" s="1886"/>
      <c r="F5" s="1886"/>
      <c r="G5" s="1886"/>
      <c r="H5" s="1795"/>
      <c r="I5" s="1887"/>
      <c r="J5" s="1899"/>
      <c r="K5" s="1895"/>
      <c r="L5" s="1454"/>
      <c r="M5" s="1879"/>
      <c r="N5" s="1454"/>
      <c r="O5" s="1519"/>
      <c r="P5" s="212"/>
      <c r="Q5" s="212"/>
      <c r="R5" s="212"/>
      <c r="S5" s="1652"/>
      <c r="T5" s="1652"/>
      <c r="U5" s="1652"/>
    </row>
    <row r="6" spans="1:30" s="7" customFormat="1" ht="26.25" customHeight="1" thickBot="1">
      <c r="A6" s="1808" t="s">
        <v>20</v>
      </c>
      <c r="B6" s="1809"/>
      <c r="C6" s="1809"/>
      <c r="D6" s="1809"/>
      <c r="E6" s="1809"/>
      <c r="F6" s="1809"/>
      <c r="G6" s="1809"/>
      <c r="H6" s="1809"/>
      <c r="I6" s="1809"/>
      <c r="J6" s="1809"/>
      <c r="K6" s="1809"/>
      <c r="L6" s="1809"/>
      <c r="M6" s="1809"/>
      <c r="N6" s="1810"/>
      <c r="O6" s="558"/>
      <c r="P6" s="237"/>
      <c r="Q6" s="237"/>
      <c r="R6" s="237"/>
      <c r="S6" s="138">
        <f>SUM(S14:S62)</f>
        <v>0</v>
      </c>
      <c r="T6" s="138">
        <f>SUM(T14:T62)</f>
        <v>0</v>
      </c>
      <c r="U6" s="138">
        <f>SUM(U14:U62)</f>
        <v>0</v>
      </c>
      <c r="V6" s="138"/>
      <c r="W6" s="138"/>
      <c r="X6" s="138"/>
    </row>
    <row r="7" spans="1:30" s="7" customFormat="1" ht="53.25" customHeight="1" thickBot="1">
      <c r="A7" s="1411" t="s">
        <v>1117</v>
      </c>
      <c r="B7" s="1412"/>
      <c r="C7" s="1412"/>
      <c r="D7" s="1412"/>
      <c r="E7" s="1412"/>
      <c r="F7" s="1412"/>
      <c r="G7" s="1412"/>
      <c r="H7" s="1412"/>
      <c r="I7" s="1412"/>
      <c r="J7" s="1413"/>
      <c r="K7" s="1865" t="s">
        <v>23</v>
      </c>
      <c r="L7" s="1865"/>
      <c r="M7" s="1866"/>
      <c r="N7" s="658"/>
      <c r="O7" s="658"/>
      <c r="P7" s="244"/>
      <c r="Q7" s="244"/>
      <c r="R7" s="244"/>
    </row>
    <row r="8" spans="1:30" ht="17.25" customHeight="1">
      <c r="A8" s="156" t="s">
        <v>671</v>
      </c>
      <c r="B8" s="1797">
        <v>3.66</v>
      </c>
      <c r="C8" s="1797">
        <v>3.81</v>
      </c>
      <c r="D8" s="1797">
        <v>1.35</v>
      </c>
      <c r="E8" s="466">
        <v>650</v>
      </c>
      <c r="F8" s="450">
        <v>36</v>
      </c>
      <c r="G8" s="455" t="s">
        <v>442</v>
      </c>
      <c r="H8" s="326">
        <v>16.3</v>
      </c>
      <c r="I8" s="1867" t="s">
        <v>329</v>
      </c>
      <c r="J8" s="583">
        <v>196</v>
      </c>
      <c r="K8" s="1870">
        <f>J8+J9+J10</f>
        <v>978</v>
      </c>
      <c r="L8" s="662">
        <f>IF(Начало!$D$10=0,0,J8*(1-Начало!$D$10))</f>
        <v>0</v>
      </c>
      <c r="M8" s="1873">
        <f>L8+L9+L10</f>
        <v>0</v>
      </c>
      <c r="N8" s="1859"/>
      <c r="O8" s="1859">
        <v>83400</v>
      </c>
      <c r="P8" s="245"/>
      <c r="Q8" s="724"/>
      <c r="R8" s="724"/>
      <c r="S8" s="1855">
        <f>M8*N8</f>
        <v>0</v>
      </c>
      <c r="T8" s="1855">
        <f>N8*Z8</f>
        <v>0</v>
      </c>
      <c r="U8" s="1855">
        <f>N8*AB8</f>
        <v>0</v>
      </c>
      <c r="V8" s="439">
        <v>655</v>
      </c>
      <c r="W8" s="439">
        <v>290</v>
      </c>
      <c r="X8" s="439">
        <v>655</v>
      </c>
      <c r="Y8" s="726">
        <f>(V8/1000)*(W8/1000)*(X8/1000)</f>
        <v>0.12441725000000001</v>
      </c>
      <c r="Z8" s="1848">
        <f>Y8+Y9+Y10</f>
        <v>0.36996287499999997</v>
      </c>
      <c r="AA8" s="415">
        <v>19.100000000000001</v>
      </c>
      <c r="AB8" s="1848">
        <f>AA8+AA9+AA10</f>
        <v>60</v>
      </c>
    </row>
    <row r="9" spans="1:30" s="8" customFormat="1" ht="17.25" customHeight="1">
      <c r="A9" s="351" t="s">
        <v>672</v>
      </c>
      <c r="B9" s="1754"/>
      <c r="C9" s="1754"/>
      <c r="D9" s="1754"/>
      <c r="E9" s="153"/>
      <c r="F9" s="153"/>
      <c r="G9" s="93" t="s">
        <v>443</v>
      </c>
      <c r="H9" s="70">
        <v>2.5</v>
      </c>
      <c r="I9" s="1868"/>
      <c r="J9" s="581">
        <v>112</v>
      </c>
      <c r="K9" s="1871"/>
      <c r="L9" s="663">
        <f>IF(Начало!$D$10=0,0,J9*(1-Начало!$D$10))</f>
        <v>0</v>
      </c>
      <c r="M9" s="1874"/>
      <c r="N9" s="1860"/>
      <c r="O9" s="1860"/>
      <c r="P9" s="698"/>
      <c r="Q9" s="724"/>
      <c r="R9" s="1193"/>
      <c r="S9" s="1863"/>
      <c r="T9" s="1863"/>
      <c r="U9" s="1863"/>
      <c r="V9" s="439">
        <v>715</v>
      </c>
      <c r="W9" s="439">
        <v>125</v>
      </c>
      <c r="X9" s="439">
        <v>715</v>
      </c>
      <c r="Y9" s="726">
        <f>(V9/1000)*(W9/1000)*(X9/1000)</f>
        <v>6.3903124999999991E-2</v>
      </c>
      <c r="Z9" s="1848"/>
      <c r="AA9" s="415">
        <v>4.5</v>
      </c>
      <c r="AB9" s="1848"/>
    </row>
    <row r="10" spans="1:30" ht="17.25" customHeight="1" thickBot="1">
      <c r="A10" s="608" t="s">
        <v>581</v>
      </c>
      <c r="B10" s="1764"/>
      <c r="C10" s="1764"/>
      <c r="D10" s="1764"/>
      <c r="E10" s="468"/>
      <c r="F10" s="452">
        <v>57</v>
      </c>
      <c r="G10" s="449" t="s">
        <v>649</v>
      </c>
      <c r="H10" s="327">
        <v>34</v>
      </c>
      <c r="I10" s="1868"/>
      <c r="J10" s="582">
        <v>670</v>
      </c>
      <c r="K10" s="1872"/>
      <c r="L10" s="613">
        <f>IF(Начало!$D$10=0,0,J10*(1-Начало!$D$10))</f>
        <v>0</v>
      </c>
      <c r="M10" s="1875"/>
      <c r="N10" s="1861"/>
      <c r="O10" s="1861"/>
      <c r="P10" s="245"/>
      <c r="Q10" s="724"/>
      <c r="R10" s="1193"/>
      <c r="S10" s="1856"/>
      <c r="T10" s="1856"/>
      <c r="U10" s="1856"/>
      <c r="V10" s="414">
        <v>900</v>
      </c>
      <c r="W10" s="414">
        <v>585</v>
      </c>
      <c r="X10" s="414">
        <v>345</v>
      </c>
      <c r="Y10" s="726">
        <f t="shared" ref="Y10:Y13" si="0">(V10/1000)*(W10/1000)*(X10/1000)</f>
        <v>0.18164249999999998</v>
      </c>
      <c r="Z10" s="1848"/>
      <c r="AA10" s="144">
        <v>36.4</v>
      </c>
      <c r="AB10" s="1848"/>
    </row>
    <row r="11" spans="1:30" ht="17.25" customHeight="1">
      <c r="A11" s="158" t="s">
        <v>673</v>
      </c>
      <c r="B11" s="1797">
        <v>5.36</v>
      </c>
      <c r="C11" s="1797">
        <v>5.57</v>
      </c>
      <c r="D11" s="1797">
        <v>1.98</v>
      </c>
      <c r="E11" s="52">
        <v>810</v>
      </c>
      <c r="F11" s="48">
        <v>36</v>
      </c>
      <c r="G11" s="725" t="s">
        <v>442</v>
      </c>
      <c r="H11" s="69">
        <v>16.5</v>
      </c>
      <c r="I11" s="1868"/>
      <c r="J11" s="583">
        <v>382</v>
      </c>
      <c r="K11" s="1876">
        <f>J11+J12+J13</f>
        <v>1201</v>
      </c>
      <c r="L11" s="662">
        <f>IF(Начало!$D$10=0,0,J11*(1-Начало!$D$10))</f>
        <v>0</v>
      </c>
      <c r="M11" s="1877">
        <f>L11+L12+L13</f>
        <v>0</v>
      </c>
      <c r="N11" s="1864"/>
      <c r="O11" s="1864">
        <v>102500</v>
      </c>
      <c r="P11" s="245"/>
      <c r="Q11" s="724"/>
      <c r="R11" s="1193"/>
      <c r="S11" s="1855">
        <f>M11*N11</f>
        <v>0</v>
      </c>
      <c r="T11" s="1855">
        <f>N11*Z11</f>
        <v>0</v>
      </c>
      <c r="U11" s="1855">
        <f>N11*AB11</f>
        <v>0</v>
      </c>
      <c r="V11" s="439">
        <v>655</v>
      </c>
      <c r="W11" s="439">
        <v>290</v>
      </c>
      <c r="X11" s="439">
        <v>655</v>
      </c>
      <c r="Y11" s="726">
        <f t="shared" si="0"/>
        <v>0.12441725000000001</v>
      </c>
      <c r="Z11" s="1848">
        <f>Y11+Y12+Y13</f>
        <v>0.38093837499999994</v>
      </c>
      <c r="AA11" s="415">
        <v>19</v>
      </c>
      <c r="AB11" s="1848">
        <f>AA11+AA12+AA13</f>
        <v>63.2</v>
      </c>
    </row>
    <row r="12" spans="1:30" s="8" customFormat="1" ht="17.25" customHeight="1">
      <c r="A12" s="351" t="s">
        <v>672</v>
      </c>
      <c r="B12" s="1754"/>
      <c r="C12" s="1754"/>
      <c r="D12" s="1754"/>
      <c r="E12" s="153"/>
      <c r="F12" s="153"/>
      <c r="G12" s="93" t="s">
        <v>443</v>
      </c>
      <c r="H12" s="70">
        <v>2.5</v>
      </c>
      <c r="I12" s="1868"/>
      <c r="J12" s="584">
        <v>112</v>
      </c>
      <c r="K12" s="1871"/>
      <c r="L12" s="663">
        <f>IF(Начало!$D$10=0,0,J12*(1-Начало!$D$10))</f>
        <v>0</v>
      </c>
      <c r="M12" s="1874"/>
      <c r="N12" s="1860"/>
      <c r="O12" s="1860"/>
      <c r="P12" s="698"/>
      <c r="Q12" s="724"/>
      <c r="R12" s="1193"/>
      <c r="S12" s="1863"/>
      <c r="T12" s="1863"/>
      <c r="U12" s="1863"/>
      <c r="V12" s="439">
        <v>715</v>
      </c>
      <c r="W12" s="439">
        <v>125</v>
      </c>
      <c r="X12" s="439">
        <v>715</v>
      </c>
      <c r="Y12" s="726">
        <f t="shared" si="0"/>
        <v>6.3903124999999991E-2</v>
      </c>
      <c r="Z12" s="1848"/>
      <c r="AA12" s="415">
        <v>4.5</v>
      </c>
      <c r="AB12" s="1848"/>
    </row>
    <row r="13" spans="1:30" ht="17.25" customHeight="1" thickBot="1">
      <c r="A13" s="608" t="s">
        <v>582</v>
      </c>
      <c r="B13" s="1764"/>
      <c r="C13" s="1764"/>
      <c r="D13" s="1764"/>
      <c r="E13" s="468"/>
      <c r="F13" s="452">
        <v>62</v>
      </c>
      <c r="G13" s="449" t="s">
        <v>649</v>
      </c>
      <c r="H13" s="327">
        <v>36.5</v>
      </c>
      <c r="I13" s="1869"/>
      <c r="J13" s="1106">
        <v>707</v>
      </c>
      <c r="K13" s="1872"/>
      <c r="L13" s="664">
        <f>IF(Начало!$D$10=0,0,J13*(1-Начало!$D$10))</f>
        <v>0</v>
      </c>
      <c r="M13" s="1875"/>
      <c r="N13" s="1861"/>
      <c r="O13" s="1861"/>
      <c r="P13" s="245"/>
      <c r="Q13" s="724"/>
      <c r="R13" s="1193"/>
      <c r="S13" s="1856"/>
      <c r="T13" s="1856"/>
      <c r="U13" s="1856"/>
      <c r="V13" s="414">
        <v>900</v>
      </c>
      <c r="W13" s="414">
        <v>615</v>
      </c>
      <c r="X13" s="414">
        <v>348</v>
      </c>
      <c r="Y13" s="726">
        <f t="shared" si="0"/>
        <v>0.19261799999999998</v>
      </c>
      <c r="Z13" s="1848"/>
      <c r="AA13" s="144">
        <v>39.700000000000003</v>
      </c>
      <c r="AB13" s="1848"/>
    </row>
    <row r="14" spans="1:30" ht="78.75" customHeight="1" thickBot="1">
      <c r="A14" s="1411" t="s">
        <v>1118</v>
      </c>
      <c r="B14" s="1412"/>
      <c r="C14" s="1412"/>
      <c r="D14" s="1412"/>
      <c r="E14" s="1412"/>
      <c r="F14" s="1412"/>
      <c r="G14" s="1412"/>
      <c r="H14" s="1412"/>
      <c r="I14" s="1412"/>
      <c r="J14" s="1413"/>
      <c r="K14" s="1857" t="s">
        <v>22</v>
      </c>
      <c r="L14" s="1857"/>
      <c r="M14" s="1858"/>
      <c r="N14" s="660"/>
      <c r="O14" s="660"/>
      <c r="P14" s="244"/>
      <c r="Q14" s="246"/>
      <c r="R14" s="1193"/>
      <c r="S14" s="1"/>
      <c r="T14" s="1"/>
      <c r="U14" s="1"/>
      <c r="V14" s="414"/>
      <c r="W14" s="414"/>
      <c r="X14" s="414"/>
      <c r="Y14" s="145"/>
      <c r="Z14" s="145"/>
      <c r="AA14" s="144"/>
      <c r="AB14" s="145"/>
    </row>
    <row r="15" spans="1:30" ht="20.100000000000001" customHeight="1">
      <c r="A15" s="156" t="s">
        <v>393</v>
      </c>
      <c r="B15" s="1797">
        <v>7.03</v>
      </c>
      <c r="C15" s="1797">
        <v>7.62</v>
      </c>
      <c r="D15" s="1797">
        <v>2.6</v>
      </c>
      <c r="E15" s="450">
        <v>1200</v>
      </c>
      <c r="F15" s="450">
        <v>39</v>
      </c>
      <c r="G15" s="455" t="s">
        <v>728</v>
      </c>
      <c r="H15" s="326">
        <v>22.1</v>
      </c>
      <c r="I15" s="1790" t="s">
        <v>327</v>
      </c>
      <c r="J15" s="583">
        <v>363</v>
      </c>
      <c r="K15" s="1870">
        <f>J15+J16+J17</f>
        <v>1434</v>
      </c>
      <c r="L15" s="662">
        <f>IF(Начало!$D$10=0,0,J15*(1-Начало!$D$10))</f>
        <v>0</v>
      </c>
      <c r="M15" s="1851">
        <f>L15+L16+L17</f>
        <v>0</v>
      </c>
      <c r="N15" s="1859"/>
      <c r="O15" s="1859">
        <v>118400</v>
      </c>
      <c r="P15" s="245"/>
      <c r="Q15" s="116"/>
      <c r="R15" s="1193"/>
      <c r="S15" s="1855">
        <f>M15*N15</f>
        <v>0</v>
      </c>
      <c r="T15" s="1855">
        <f>N15*Z15</f>
        <v>0</v>
      </c>
      <c r="U15" s="1855">
        <f>N15*AB15</f>
        <v>0</v>
      </c>
      <c r="V15" s="414">
        <v>900</v>
      </c>
      <c r="W15" s="414">
        <v>217</v>
      </c>
      <c r="X15" s="414">
        <v>900</v>
      </c>
      <c r="Y15" s="431">
        <f>(V15/1000)*(W15/1000)*(X15/1000)</f>
        <v>0.17577000000000001</v>
      </c>
      <c r="Z15" s="1848">
        <f>Y15+Y16+Y17</f>
        <v>0.60662812500000007</v>
      </c>
      <c r="AA15" s="415">
        <v>25.5</v>
      </c>
      <c r="AB15" s="1848">
        <f>AA15+AA16+AA17</f>
        <v>92.1</v>
      </c>
    </row>
    <row r="16" spans="1:30" s="8" customFormat="1" ht="20.100000000000001" customHeight="1">
      <c r="A16" s="158" t="s">
        <v>1634</v>
      </c>
      <c r="B16" s="1754"/>
      <c r="C16" s="1754"/>
      <c r="D16" s="1754"/>
      <c r="E16" s="153"/>
      <c r="F16" s="153"/>
      <c r="G16" s="93" t="s">
        <v>577</v>
      </c>
      <c r="H16" s="70">
        <v>7</v>
      </c>
      <c r="I16" s="1784"/>
      <c r="J16" s="581">
        <v>126</v>
      </c>
      <c r="K16" s="1871"/>
      <c r="L16" s="663">
        <f>IF(Начало!$D$10=0,0,J16*(1-Начало!$D$10))</f>
        <v>0</v>
      </c>
      <c r="M16" s="1862"/>
      <c r="N16" s="1860"/>
      <c r="O16" s="1860"/>
      <c r="P16" s="698"/>
      <c r="Q16" s="706"/>
      <c r="R16" s="1193"/>
      <c r="S16" s="1863"/>
      <c r="T16" s="1863"/>
      <c r="U16" s="1863"/>
      <c r="V16" s="414">
        <v>1035</v>
      </c>
      <c r="W16" s="414">
        <v>130</v>
      </c>
      <c r="X16" s="414">
        <v>1035</v>
      </c>
      <c r="Y16" s="707">
        <f>(V16/1000)*(W16/1000)*(X16/1000)</f>
        <v>0.13925925</v>
      </c>
      <c r="Z16" s="1848"/>
      <c r="AA16" s="144">
        <v>10.5</v>
      </c>
      <c r="AB16" s="1848"/>
    </row>
    <row r="17" spans="1:28" ht="20.100000000000001" customHeight="1" thickBot="1">
      <c r="A17" s="667" t="s">
        <v>583</v>
      </c>
      <c r="B17" s="1764"/>
      <c r="C17" s="1764"/>
      <c r="D17" s="1764"/>
      <c r="E17" s="452"/>
      <c r="F17" s="452">
        <v>62</v>
      </c>
      <c r="G17" s="449" t="s">
        <v>521</v>
      </c>
      <c r="H17" s="327">
        <v>52.7</v>
      </c>
      <c r="I17" s="1784"/>
      <c r="J17" s="582">
        <v>945</v>
      </c>
      <c r="K17" s="1872"/>
      <c r="L17" s="664">
        <f>IF(Начало!$D$10=0,0,J17*(1-Начало!$D$10))</f>
        <v>0</v>
      </c>
      <c r="M17" s="1852"/>
      <c r="N17" s="1861"/>
      <c r="O17" s="1861"/>
      <c r="P17" s="245"/>
      <c r="Q17" s="706"/>
      <c r="R17" s="1193"/>
      <c r="S17" s="1856"/>
      <c r="T17" s="1856"/>
      <c r="U17" s="1856"/>
      <c r="V17" s="414">
        <v>965</v>
      </c>
      <c r="W17" s="414">
        <v>765</v>
      </c>
      <c r="X17" s="414">
        <v>395</v>
      </c>
      <c r="Y17" s="765">
        <f>(V17/1000)*(W17/1000)*(X17/1000)</f>
        <v>0.29159887500000004</v>
      </c>
      <c r="Z17" s="1848"/>
      <c r="AA17" s="144">
        <v>56.1</v>
      </c>
      <c r="AB17" s="1848"/>
    </row>
    <row r="18" spans="1:28" ht="19.5" customHeight="1">
      <c r="A18" s="156" t="s">
        <v>394</v>
      </c>
      <c r="B18" s="1797">
        <v>10.55</v>
      </c>
      <c r="C18" s="1797">
        <v>11.14</v>
      </c>
      <c r="D18" s="1804">
        <v>3.5049999999999999</v>
      </c>
      <c r="E18" s="450">
        <v>1731</v>
      </c>
      <c r="F18" s="455">
        <v>45.5</v>
      </c>
      <c r="G18" s="455" t="s">
        <v>578</v>
      </c>
      <c r="H18" s="326">
        <v>24.9</v>
      </c>
      <c r="I18" s="1784"/>
      <c r="J18" s="583">
        <v>540</v>
      </c>
      <c r="K18" s="1870">
        <f>J18+J19+J20</f>
        <v>2124</v>
      </c>
      <c r="L18" s="662">
        <f>IF(Начало!$D$10=0,0,J18*(1-Начало!$D$10))</f>
        <v>0</v>
      </c>
      <c r="M18" s="1851">
        <f>L18+L19+L20</f>
        <v>0</v>
      </c>
      <c r="N18" s="1859"/>
      <c r="O18" s="1859">
        <v>175200</v>
      </c>
      <c r="P18" s="245"/>
      <c r="Q18" s="116"/>
      <c r="R18" s="1193"/>
      <c r="S18" s="1855">
        <f>M18*N18</f>
        <v>0</v>
      </c>
      <c r="T18" s="1855">
        <f>N18*Z18</f>
        <v>0</v>
      </c>
      <c r="U18" s="1855">
        <f>N18*AB18</f>
        <v>0</v>
      </c>
      <c r="V18" s="414">
        <v>900</v>
      </c>
      <c r="W18" s="414">
        <v>257</v>
      </c>
      <c r="X18" s="414">
        <v>900</v>
      </c>
      <c r="Y18" s="431">
        <f t="shared" ref="Y18:Y28" si="1">(V18/1000)*(W18/1000)*(X18/1000)</f>
        <v>0.20817000000000002</v>
      </c>
      <c r="Z18" s="1848">
        <f>Y18+Y19+Y20</f>
        <v>0.82430425000000007</v>
      </c>
      <c r="AA18" s="415">
        <v>28.8</v>
      </c>
      <c r="AB18" s="1848">
        <f>AA18+AA19+AA20</f>
        <v>118.2</v>
      </c>
    </row>
    <row r="19" spans="1:28" s="8" customFormat="1" ht="19.5" customHeight="1">
      <c r="A19" s="158" t="s">
        <v>1634</v>
      </c>
      <c r="B19" s="1754"/>
      <c r="C19" s="1754"/>
      <c r="D19" s="1765"/>
      <c r="E19" s="153"/>
      <c r="F19" s="153"/>
      <c r="G19" s="93" t="s">
        <v>577</v>
      </c>
      <c r="H19" s="70">
        <v>7</v>
      </c>
      <c r="I19" s="1784"/>
      <c r="J19" s="581">
        <v>126</v>
      </c>
      <c r="K19" s="1871"/>
      <c r="L19" s="661">
        <f>IF(Начало!$D$10=0,0,J19*(1-Начало!$D$10))</f>
        <v>0</v>
      </c>
      <c r="M19" s="1862"/>
      <c r="N19" s="1860"/>
      <c r="O19" s="1860"/>
      <c r="P19" s="698"/>
      <c r="Q19" s="706"/>
      <c r="R19" s="1193"/>
      <c r="S19" s="1863"/>
      <c r="T19" s="1863"/>
      <c r="U19" s="1863"/>
      <c r="V19" s="414">
        <v>1035</v>
      </c>
      <c r="W19" s="414">
        <v>130</v>
      </c>
      <c r="X19" s="414">
        <v>1035</v>
      </c>
      <c r="Y19" s="707">
        <f t="shared" ref="Y19" si="2">(V19/1000)*(W19/1000)*(X19/1000)</f>
        <v>0.13925925</v>
      </c>
      <c r="Z19" s="1848"/>
      <c r="AA19" s="415">
        <v>10.5</v>
      </c>
      <c r="AB19" s="1848"/>
    </row>
    <row r="20" spans="1:28" ht="19.5" customHeight="1" thickBot="1">
      <c r="A20" s="667" t="s">
        <v>0</v>
      </c>
      <c r="B20" s="1764"/>
      <c r="C20" s="1764"/>
      <c r="D20" s="1900"/>
      <c r="E20" s="452"/>
      <c r="F20" s="452">
        <v>63</v>
      </c>
      <c r="G20" s="449" t="s">
        <v>530</v>
      </c>
      <c r="H20" s="327">
        <v>74.400000000000006</v>
      </c>
      <c r="I20" s="1784"/>
      <c r="J20" s="582">
        <v>1458</v>
      </c>
      <c r="K20" s="1872"/>
      <c r="L20" s="613">
        <f>IF(Начало!$D$10=0,0,J20*(1-Начало!$D$10))</f>
        <v>0</v>
      </c>
      <c r="M20" s="1852"/>
      <c r="N20" s="1861"/>
      <c r="O20" s="1861"/>
      <c r="P20" s="245"/>
      <c r="Q20" s="116"/>
      <c r="R20" s="1193"/>
      <c r="S20" s="1856"/>
      <c r="T20" s="1856"/>
      <c r="U20" s="1856"/>
      <c r="V20" s="414">
        <v>1090</v>
      </c>
      <c r="W20" s="414">
        <v>875</v>
      </c>
      <c r="X20" s="414">
        <v>500</v>
      </c>
      <c r="Y20" s="431">
        <f t="shared" si="1"/>
        <v>0.47687500000000005</v>
      </c>
      <c r="Z20" s="1848"/>
      <c r="AA20" s="415">
        <v>78.900000000000006</v>
      </c>
      <c r="AB20" s="1848"/>
    </row>
    <row r="21" spans="1:28" ht="20.100000000000001" customHeight="1">
      <c r="A21" s="156" t="s">
        <v>395</v>
      </c>
      <c r="B21" s="1797">
        <v>14.07</v>
      </c>
      <c r="C21" s="1797">
        <v>15.24</v>
      </c>
      <c r="D21" s="1804">
        <v>5.1909999999999998</v>
      </c>
      <c r="E21" s="450">
        <v>1900</v>
      </c>
      <c r="F21" s="450">
        <v>47</v>
      </c>
      <c r="G21" s="455" t="s">
        <v>578</v>
      </c>
      <c r="H21" s="326">
        <v>27</v>
      </c>
      <c r="I21" s="1784"/>
      <c r="J21" s="583">
        <v>625</v>
      </c>
      <c r="K21" s="1870">
        <f>J21+J22+J23</f>
        <v>2403</v>
      </c>
      <c r="L21" s="662">
        <f>IF(Начало!$D$10=0,0,J21*(1-Начало!$D$10))</f>
        <v>0</v>
      </c>
      <c r="M21" s="1851">
        <f>L21+L22+L23</f>
        <v>0</v>
      </c>
      <c r="N21" s="1859"/>
      <c r="O21" s="1859">
        <v>198000</v>
      </c>
      <c r="P21" s="245"/>
      <c r="Q21" s="116"/>
      <c r="R21" s="1193"/>
      <c r="S21" s="1855">
        <f>M21*N21</f>
        <v>0</v>
      </c>
      <c r="T21" s="1855">
        <f>N21*Z21</f>
        <v>0</v>
      </c>
      <c r="U21" s="1855">
        <f>N21*AB21</f>
        <v>0</v>
      </c>
      <c r="V21" s="414">
        <v>900</v>
      </c>
      <c r="W21" s="414">
        <v>257</v>
      </c>
      <c r="X21" s="414">
        <v>900</v>
      </c>
      <c r="Y21" s="431">
        <f t="shared" si="1"/>
        <v>0.20817000000000002</v>
      </c>
      <c r="Z21" s="1848">
        <f>Y21+Y22+Y23</f>
        <v>0.94495828200000009</v>
      </c>
      <c r="AA21" s="415">
        <v>32</v>
      </c>
      <c r="AB21" s="1848">
        <f>AA21+AA22+AA23</f>
        <v>147.5</v>
      </c>
    </row>
    <row r="22" spans="1:28" s="8" customFormat="1" ht="20.100000000000001" customHeight="1">
      <c r="A22" s="158" t="s">
        <v>1634</v>
      </c>
      <c r="B22" s="1754"/>
      <c r="C22" s="1754"/>
      <c r="D22" s="1765"/>
      <c r="E22" s="153"/>
      <c r="F22" s="153"/>
      <c r="G22" s="93" t="s">
        <v>577</v>
      </c>
      <c r="H22" s="70">
        <v>7</v>
      </c>
      <c r="I22" s="1784"/>
      <c r="J22" s="581">
        <v>126</v>
      </c>
      <c r="K22" s="1871"/>
      <c r="L22" s="661">
        <f>IF(Начало!$D$10=0,0,J22*(1-Начало!$D$10))</f>
        <v>0</v>
      </c>
      <c r="M22" s="1862"/>
      <c r="N22" s="1860"/>
      <c r="O22" s="1860"/>
      <c r="P22" s="698"/>
      <c r="Q22" s="706"/>
      <c r="R22" s="1193"/>
      <c r="S22" s="1863"/>
      <c r="T22" s="1863"/>
      <c r="U22" s="1863"/>
      <c r="V22" s="414">
        <v>1035</v>
      </c>
      <c r="W22" s="414">
        <v>130</v>
      </c>
      <c r="X22" s="414">
        <v>1035</v>
      </c>
      <c r="Y22" s="707">
        <f t="shared" ref="Y22" si="3">(V22/1000)*(W22/1000)*(X22/1000)</f>
        <v>0.13925925</v>
      </c>
      <c r="Z22" s="1848"/>
      <c r="AA22" s="415">
        <v>10.5</v>
      </c>
      <c r="AB22" s="1848"/>
    </row>
    <row r="23" spans="1:28" ht="19.5" customHeight="1" thickBot="1">
      <c r="A23" s="667" t="s">
        <v>1</v>
      </c>
      <c r="B23" s="1764"/>
      <c r="C23" s="1764"/>
      <c r="D23" s="1900"/>
      <c r="E23" s="452"/>
      <c r="F23" s="452">
        <v>63</v>
      </c>
      <c r="G23" s="449" t="s">
        <v>397</v>
      </c>
      <c r="H23" s="327">
        <v>93.2</v>
      </c>
      <c r="I23" s="1784"/>
      <c r="J23" s="582">
        <v>1652</v>
      </c>
      <c r="K23" s="1872"/>
      <c r="L23" s="613">
        <f>IF(Начало!$D$10=0,0,J23*(1-Начало!$D$10))</f>
        <v>0</v>
      </c>
      <c r="M23" s="1852"/>
      <c r="N23" s="1861"/>
      <c r="O23" s="1861"/>
      <c r="P23" s="245"/>
      <c r="Q23" s="116"/>
      <c r="R23" s="1193"/>
      <c r="S23" s="1856"/>
      <c r="T23" s="1856"/>
      <c r="U23" s="1856"/>
      <c r="V23" s="414">
        <v>1032</v>
      </c>
      <c r="W23" s="414">
        <v>1307</v>
      </c>
      <c r="X23" s="414">
        <v>443</v>
      </c>
      <c r="Y23" s="431">
        <f t="shared" si="1"/>
        <v>0.59752903200000007</v>
      </c>
      <c r="Z23" s="1848"/>
      <c r="AA23" s="415">
        <v>105</v>
      </c>
      <c r="AB23" s="1848"/>
    </row>
    <row r="24" spans="1:28" ht="20.100000000000001" customHeight="1">
      <c r="A24" s="156" t="s">
        <v>396</v>
      </c>
      <c r="B24" s="1797">
        <v>16.12</v>
      </c>
      <c r="C24" s="1797">
        <v>17.88</v>
      </c>
      <c r="D24" s="1804">
        <v>6.2720000000000002</v>
      </c>
      <c r="E24" s="450">
        <v>2000</v>
      </c>
      <c r="F24" s="450">
        <v>51</v>
      </c>
      <c r="G24" s="455" t="s">
        <v>729</v>
      </c>
      <c r="H24" s="326">
        <v>29</v>
      </c>
      <c r="I24" s="1784"/>
      <c r="J24" s="583">
        <v>719</v>
      </c>
      <c r="K24" s="1870">
        <f>J24+J25+J26</f>
        <v>2682</v>
      </c>
      <c r="L24" s="662">
        <f>IF(Начало!$D$10=0,0,J24*(1-Начало!$D$10))</f>
        <v>0</v>
      </c>
      <c r="M24" s="1851">
        <f>L24+L25+L26</f>
        <v>0</v>
      </c>
      <c r="N24" s="1859"/>
      <c r="O24" s="1859">
        <v>220800</v>
      </c>
      <c r="P24" s="245"/>
      <c r="Q24" s="116"/>
      <c r="R24" s="1193"/>
      <c r="S24" s="1855">
        <f>M24*N24</f>
        <v>0</v>
      </c>
      <c r="T24" s="1855">
        <f>N24*Z24</f>
        <v>0</v>
      </c>
      <c r="U24" s="1855">
        <f>N24*AB24</f>
        <v>0</v>
      </c>
      <c r="V24" s="414">
        <v>900</v>
      </c>
      <c r="W24" s="414">
        <v>292</v>
      </c>
      <c r="X24" s="414">
        <v>900</v>
      </c>
      <c r="Y24" s="431">
        <f t="shared" si="1"/>
        <v>0.23651999999999998</v>
      </c>
      <c r="Z24" s="1848">
        <f>Y24+Y25+Y26</f>
        <v>0.97330828200000008</v>
      </c>
      <c r="AA24" s="415">
        <v>34</v>
      </c>
      <c r="AB24" s="1848">
        <f>AA24+AA25+AA26</f>
        <v>152.5</v>
      </c>
    </row>
    <row r="25" spans="1:28" s="8" customFormat="1" ht="20.100000000000001" customHeight="1">
      <c r="A25" s="158" t="s">
        <v>1634</v>
      </c>
      <c r="B25" s="1754"/>
      <c r="C25" s="1754"/>
      <c r="D25" s="1765"/>
      <c r="E25" s="153"/>
      <c r="F25" s="153"/>
      <c r="G25" s="93" t="s">
        <v>577</v>
      </c>
      <c r="H25" s="70">
        <v>7</v>
      </c>
      <c r="I25" s="1784"/>
      <c r="J25" s="581">
        <v>126</v>
      </c>
      <c r="K25" s="1871"/>
      <c r="L25" s="661">
        <f>IF(Начало!$D$10=0,0,J25*(1-Начало!$D$10))</f>
        <v>0</v>
      </c>
      <c r="M25" s="1862"/>
      <c r="N25" s="1860"/>
      <c r="O25" s="1860"/>
      <c r="P25" s="698"/>
      <c r="Q25" s="706"/>
      <c r="R25" s="1193"/>
      <c r="S25" s="1863"/>
      <c r="T25" s="1863"/>
      <c r="U25" s="1863"/>
      <c r="V25" s="414">
        <v>1035</v>
      </c>
      <c r="W25" s="414">
        <v>130</v>
      </c>
      <c r="X25" s="414">
        <v>1035</v>
      </c>
      <c r="Y25" s="707">
        <f t="shared" ref="Y25" si="4">(V25/1000)*(W25/1000)*(X25/1000)</f>
        <v>0.13925925</v>
      </c>
      <c r="Z25" s="1848"/>
      <c r="AA25" s="415">
        <v>10.5</v>
      </c>
      <c r="AB25" s="1848"/>
    </row>
    <row r="26" spans="1:28" ht="19.5" customHeight="1" thickBot="1">
      <c r="A26" s="667" t="s">
        <v>2</v>
      </c>
      <c r="B26" s="1764"/>
      <c r="C26" s="1764"/>
      <c r="D26" s="1900"/>
      <c r="E26" s="452"/>
      <c r="F26" s="452">
        <v>63</v>
      </c>
      <c r="G26" s="449" t="s">
        <v>397</v>
      </c>
      <c r="H26" s="327">
        <v>97</v>
      </c>
      <c r="I26" s="1784"/>
      <c r="J26" s="582">
        <v>1837</v>
      </c>
      <c r="K26" s="1872"/>
      <c r="L26" s="613">
        <f>IF(Начало!$D$10=0,0,J26*(1-Начало!$D$10))</f>
        <v>0</v>
      </c>
      <c r="M26" s="1852"/>
      <c r="N26" s="1861"/>
      <c r="O26" s="1861"/>
      <c r="P26" s="245"/>
      <c r="Q26" s="116"/>
      <c r="R26" s="1193"/>
      <c r="S26" s="1856"/>
      <c r="T26" s="1856"/>
      <c r="U26" s="1856"/>
      <c r="V26" s="414">
        <v>1032</v>
      </c>
      <c r="W26" s="414">
        <v>1307</v>
      </c>
      <c r="X26" s="414">
        <v>443</v>
      </c>
      <c r="Y26" s="431">
        <f t="shared" si="1"/>
        <v>0.59752903200000007</v>
      </c>
      <c r="Z26" s="1848"/>
      <c r="AA26" s="415">
        <v>108</v>
      </c>
      <c r="AB26" s="1848"/>
    </row>
    <row r="27" spans="1:28" ht="21" thickBot="1">
      <c r="A27" s="599" t="s">
        <v>579</v>
      </c>
      <c r="B27" s="600"/>
      <c r="C27" s="600"/>
      <c r="D27" s="600"/>
      <c r="E27" s="600"/>
      <c r="F27" s="600"/>
      <c r="G27" s="600"/>
      <c r="H27" s="600"/>
      <c r="I27" s="600"/>
      <c r="J27" s="601"/>
      <c r="K27" s="1559"/>
      <c r="L27" s="1559"/>
      <c r="M27" s="1906"/>
      <c r="N27" s="602"/>
      <c r="O27" s="566"/>
      <c r="P27" s="244"/>
      <c r="R27" s="1193"/>
      <c r="S27" s="611"/>
    </row>
    <row r="28" spans="1:28" ht="27" customHeight="1" thickBot="1">
      <c r="A28" s="603" t="s">
        <v>674</v>
      </c>
      <c r="B28" s="1888" t="s">
        <v>580</v>
      </c>
      <c r="C28" s="1889"/>
      <c r="D28" s="1889"/>
      <c r="E28" s="1889"/>
      <c r="F28" s="1889"/>
      <c r="G28" s="1889"/>
      <c r="H28" s="1889"/>
      <c r="I28" s="1889"/>
      <c r="J28" s="1107">
        <v>73</v>
      </c>
      <c r="K28" s="604"/>
      <c r="L28" s="614">
        <f>IF(Начало!$D$10=0,0,J28*(1-Начало!$D$10))</f>
        <v>0</v>
      </c>
      <c r="M28" s="612">
        <f>L28</f>
        <v>0</v>
      </c>
      <c r="N28" s="605"/>
      <c r="O28" s="754">
        <v>3600</v>
      </c>
      <c r="P28" s="89"/>
      <c r="R28" s="1193"/>
      <c r="S28" s="606">
        <f>M28*N28</f>
        <v>0</v>
      </c>
      <c r="T28" s="610">
        <f>IF(OR(Y28="",N28=""),0,(N28*Y28))</f>
        <v>0</v>
      </c>
      <c r="U28" s="606">
        <f>IF(OR(AA28="",N28=""),0,(N28*AA28))</f>
        <v>0</v>
      </c>
      <c r="V28" s="414">
        <v>152</v>
      </c>
      <c r="W28" s="414">
        <v>152</v>
      </c>
      <c r="X28" s="414">
        <v>55</v>
      </c>
      <c r="Y28" s="889">
        <f t="shared" si="1"/>
        <v>1.2707199999999999E-3</v>
      </c>
      <c r="AA28" s="890">
        <v>0.3</v>
      </c>
    </row>
    <row r="29" spans="1:28" ht="64.5" customHeight="1" thickBot="1">
      <c r="A29" s="1411" t="s">
        <v>1119</v>
      </c>
      <c r="B29" s="1412"/>
      <c r="C29" s="1412"/>
      <c r="D29" s="1412"/>
      <c r="E29" s="1412"/>
      <c r="F29" s="1412"/>
      <c r="G29" s="1412"/>
      <c r="H29" s="1412"/>
      <c r="I29" s="1412"/>
      <c r="J29" s="1413"/>
      <c r="K29" s="1733" t="s">
        <v>23</v>
      </c>
      <c r="L29" s="1733"/>
      <c r="M29" s="1905"/>
      <c r="N29" s="567"/>
      <c r="O29" s="567"/>
      <c r="P29" s="244"/>
      <c r="Q29" s="246"/>
      <c r="R29" s="1193"/>
      <c r="S29" s="1"/>
      <c r="T29" s="1"/>
      <c r="U29" s="1"/>
      <c r="V29" s="1"/>
      <c r="W29" s="1"/>
      <c r="X29" s="1"/>
      <c r="Y29" s="145"/>
      <c r="Z29" s="145"/>
      <c r="AA29" s="144"/>
      <c r="AB29" s="145"/>
    </row>
    <row r="30" spans="1:28" ht="20.100000000000001" customHeight="1">
      <c r="A30" s="156" t="s">
        <v>675</v>
      </c>
      <c r="B30" s="1797">
        <v>5.28</v>
      </c>
      <c r="C30" s="1797">
        <v>5.57</v>
      </c>
      <c r="D30" s="1797">
        <v>2.2000000000000002</v>
      </c>
      <c r="E30" s="499">
        <v>980</v>
      </c>
      <c r="F30" s="445">
        <v>39.5</v>
      </c>
      <c r="G30" s="499" t="s">
        <v>691</v>
      </c>
      <c r="H30" s="786">
        <v>23.8</v>
      </c>
      <c r="I30" s="1790" t="s">
        <v>329</v>
      </c>
      <c r="J30" s="1108">
        <v>355</v>
      </c>
      <c r="K30" s="1849">
        <f>J30+J31</f>
        <v>1062</v>
      </c>
      <c r="L30" s="662">
        <f>IF(Начало!$D$10=0,0,J30*(1-Начало!$D$10))</f>
        <v>0</v>
      </c>
      <c r="M30" s="1851">
        <f>L30+L31</f>
        <v>0</v>
      </c>
      <c r="N30" s="1853"/>
      <c r="O30" s="1853">
        <v>90400</v>
      </c>
      <c r="P30" s="247"/>
      <c r="Q30" s="705"/>
      <c r="R30" s="1193"/>
      <c r="S30" s="1855">
        <f>M30*N30</f>
        <v>0</v>
      </c>
      <c r="T30" s="1855">
        <f>N30*Z30</f>
        <v>0</v>
      </c>
      <c r="U30" s="1855">
        <f>N30*AB30</f>
        <v>0</v>
      </c>
      <c r="V30" s="414">
        <v>1070</v>
      </c>
      <c r="W30" s="414">
        <v>270</v>
      </c>
      <c r="X30" s="414">
        <v>725</v>
      </c>
      <c r="Y30" s="697">
        <f>(V30/1000)*(W30/1000)*(X30/1000)</f>
        <v>0.20945250000000001</v>
      </c>
      <c r="Z30" s="1848">
        <f>Y30+Y31</f>
        <v>0.4020705</v>
      </c>
      <c r="AA30" s="415">
        <v>29.5</v>
      </c>
      <c r="AB30" s="1848">
        <f>AA30+AA31</f>
        <v>69.2</v>
      </c>
    </row>
    <row r="31" spans="1:28" ht="20.100000000000001" customHeight="1" thickBot="1">
      <c r="A31" s="608" t="s">
        <v>582</v>
      </c>
      <c r="B31" s="1764"/>
      <c r="C31" s="1764"/>
      <c r="D31" s="1764"/>
      <c r="E31" s="668"/>
      <c r="F31" s="668">
        <v>62</v>
      </c>
      <c r="G31" s="668" t="s">
        <v>649</v>
      </c>
      <c r="H31" s="449">
        <v>36.5</v>
      </c>
      <c r="I31" s="1785"/>
      <c r="J31" s="1109">
        <v>707</v>
      </c>
      <c r="K31" s="1850"/>
      <c r="L31" s="613">
        <f>IF(Начало!$D$10=0,0,J31*(1-Начало!$D$10))</f>
        <v>0</v>
      </c>
      <c r="M31" s="1852"/>
      <c r="N31" s="1854"/>
      <c r="O31" s="1854"/>
      <c r="P31" s="247"/>
      <c r="Q31" s="705"/>
      <c r="R31" s="1193"/>
      <c r="S31" s="1856"/>
      <c r="T31" s="1856"/>
      <c r="U31" s="1856"/>
      <c r="V31" s="414">
        <v>900</v>
      </c>
      <c r="W31" s="414">
        <v>615</v>
      </c>
      <c r="X31" s="414">
        <v>348</v>
      </c>
      <c r="Y31" s="765">
        <f>(V31/1000)*(W31/1000)*(X31/1000)</f>
        <v>0.19261799999999998</v>
      </c>
      <c r="Z31" s="1848"/>
      <c r="AA31" s="144">
        <v>39.700000000000003</v>
      </c>
      <c r="AB31" s="1848"/>
    </row>
    <row r="32" spans="1:28" ht="20.100000000000001" customHeight="1">
      <c r="A32" s="156" t="s">
        <v>676</v>
      </c>
      <c r="B32" s="1797">
        <v>7.03</v>
      </c>
      <c r="C32" s="1797">
        <v>7.62</v>
      </c>
      <c r="D32" s="1797">
        <v>2.87</v>
      </c>
      <c r="E32" s="499">
        <v>1360</v>
      </c>
      <c r="F32" s="445">
        <v>37.9</v>
      </c>
      <c r="G32" s="499" t="s">
        <v>693</v>
      </c>
      <c r="H32" s="786">
        <v>32.200000000000003</v>
      </c>
      <c r="I32" s="1784" t="s">
        <v>327</v>
      </c>
      <c r="J32" s="1108">
        <v>435</v>
      </c>
      <c r="K32" s="1849">
        <f>J32+J33</f>
        <v>1380</v>
      </c>
      <c r="L32" s="662">
        <f>IF(Начало!$D$10=0,0,J32*(1-Начало!$D$10))</f>
        <v>0</v>
      </c>
      <c r="M32" s="1851">
        <f>L32+L33</f>
        <v>0</v>
      </c>
      <c r="N32" s="1853"/>
      <c r="O32" s="1853">
        <v>117800</v>
      </c>
      <c r="P32" s="247"/>
      <c r="Q32" s="705"/>
      <c r="R32" s="1193"/>
      <c r="S32" s="1855">
        <f>M32*N32</f>
        <v>0</v>
      </c>
      <c r="T32" s="1855">
        <f>N32*Z32</f>
        <v>0</v>
      </c>
      <c r="U32" s="1855">
        <f>N32*AB32</f>
        <v>0</v>
      </c>
      <c r="V32" s="414">
        <v>1305</v>
      </c>
      <c r="W32" s="414">
        <v>305</v>
      </c>
      <c r="X32" s="414">
        <v>805</v>
      </c>
      <c r="Y32" s="697">
        <f>(V32/1000)*(W32/1000)*(X32/1000)</f>
        <v>0.32041012499999999</v>
      </c>
      <c r="Z32" s="1848">
        <f>Y32+Y33</f>
        <v>0.61200900000000003</v>
      </c>
      <c r="AA32" s="415">
        <v>39</v>
      </c>
      <c r="AB32" s="1848">
        <f>AA32+AA33</f>
        <v>95.1</v>
      </c>
    </row>
    <row r="33" spans="1:28" ht="20.100000000000001" customHeight="1" thickBot="1">
      <c r="A33" s="667" t="s">
        <v>583</v>
      </c>
      <c r="B33" s="1764">
        <v>7.03</v>
      </c>
      <c r="C33" s="1764">
        <v>7.62</v>
      </c>
      <c r="D33" s="1764">
        <v>2.65</v>
      </c>
      <c r="E33" s="668"/>
      <c r="F33" s="668">
        <v>62</v>
      </c>
      <c r="G33" s="668" t="s">
        <v>521</v>
      </c>
      <c r="H33" s="449">
        <v>52.7</v>
      </c>
      <c r="I33" s="1784"/>
      <c r="J33" s="582">
        <v>945</v>
      </c>
      <c r="K33" s="1850"/>
      <c r="L33" s="613">
        <f>IF(Начало!$D$10=0,0,J33*(1-Начало!$D$10))</f>
        <v>0</v>
      </c>
      <c r="M33" s="1852"/>
      <c r="N33" s="1854"/>
      <c r="O33" s="1854"/>
      <c r="P33" s="247"/>
      <c r="Q33" s="705"/>
      <c r="R33" s="1193"/>
      <c r="S33" s="1856"/>
      <c r="T33" s="1856"/>
      <c r="U33" s="1856"/>
      <c r="V33" s="414">
        <v>965</v>
      </c>
      <c r="W33" s="414">
        <v>765</v>
      </c>
      <c r="X33" s="414">
        <v>395</v>
      </c>
      <c r="Y33" s="765">
        <f>(V33/1000)*(W33/1000)*(X33/1000)</f>
        <v>0.29159887500000004</v>
      </c>
      <c r="Z33" s="1848"/>
      <c r="AA33" s="144">
        <v>56.1</v>
      </c>
      <c r="AB33" s="1848"/>
    </row>
    <row r="34" spans="1:28" ht="19.5" customHeight="1">
      <c r="A34" s="156" t="s">
        <v>677</v>
      </c>
      <c r="B34" s="1797">
        <v>10.55</v>
      </c>
      <c r="C34" s="1797">
        <v>11.72</v>
      </c>
      <c r="D34" s="1804">
        <v>3.5049999999999999</v>
      </c>
      <c r="E34" s="499">
        <v>1804</v>
      </c>
      <c r="F34" s="499">
        <v>38</v>
      </c>
      <c r="G34" s="499" t="s">
        <v>693</v>
      </c>
      <c r="H34" s="786">
        <v>32.200000000000003</v>
      </c>
      <c r="I34" s="1784"/>
      <c r="J34" s="1108">
        <v>604</v>
      </c>
      <c r="K34" s="1849">
        <f>J34+J35</f>
        <v>2062</v>
      </c>
      <c r="L34" s="662">
        <f>IF(Начало!$D$10=0,0,J34*(1-Начало!$D$10))</f>
        <v>0</v>
      </c>
      <c r="M34" s="1851">
        <f>L34+L35</f>
        <v>0</v>
      </c>
      <c r="N34" s="1853"/>
      <c r="O34" s="1853">
        <v>175200</v>
      </c>
      <c r="P34" s="247"/>
      <c r="Q34" s="705"/>
      <c r="R34" s="1193"/>
      <c r="S34" s="1855">
        <f>M34*N34</f>
        <v>0</v>
      </c>
      <c r="T34" s="1855">
        <f>N34*Z34</f>
        <v>0</v>
      </c>
      <c r="U34" s="1855">
        <f>N34*AB34</f>
        <v>0</v>
      </c>
      <c r="V34" s="414">
        <v>1305</v>
      </c>
      <c r="W34" s="414">
        <v>305</v>
      </c>
      <c r="X34" s="414">
        <v>805</v>
      </c>
      <c r="Y34" s="431">
        <f t="shared" ref="Y34:Y39" si="5">(V34/1000)*(W34/1000)*(X34/1000)</f>
        <v>0.32041012499999999</v>
      </c>
      <c r="Z34" s="1848">
        <f>Y34+Y35</f>
        <v>0.79728512500000004</v>
      </c>
      <c r="AA34" s="415">
        <v>39.4</v>
      </c>
      <c r="AB34" s="1848">
        <f>AA34+AA35</f>
        <v>118.30000000000001</v>
      </c>
    </row>
    <row r="35" spans="1:28" ht="20.100000000000001" customHeight="1" thickBot="1">
      <c r="A35" s="667" t="s">
        <v>0</v>
      </c>
      <c r="B35" s="1764">
        <v>10.55</v>
      </c>
      <c r="C35" s="1764">
        <v>11.72</v>
      </c>
      <c r="D35" s="1900">
        <v>3.82</v>
      </c>
      <c r="E35" s="668"/>
      <c r="F35" s="668">
        <v>63</v>
      </c>
      <c r="G35" s="449" t="s">
        <v>530</v>
      </c>
      <c r="H35" s="449">
        <v>74.400000000000006</v>
      </c>
      <c r="I35" s="1784"/>
      <c r="J35" s="582">
        <v>1458</v>
      </c>
      <c r="K35" s="1850"/>
      <c r="L35" s="613">
        <f>IF(Начало!$D$10=0,0,J35*(1-Начало!$D$10))</f>
        <v>0</v>
      </c>
      <c r="M35" s="1852"/>
      <c r="N35" s="1854"/>
      <c r="O35" s="1854"/>
      <c r="P35" s="247"/>
      <c r="Q35" s="705"/>
      <c r="R35" s="1193"/>
      <c r="S35" s="1856"/>
      <c r="T35" s="1856"/>
      <c r="U35" s="1856"/>
      <c r="V35" s="414">
        <v>1090</v>
      </c>
      <c r="W35" s="414">
        <v>875</v>
      </c>
      <c r="X35" s="414">
        <v>500</v>
      </c>
      <c r="Y35" s="431">
        <f t="shared" si="5"/>
        <v>0.47687500000000005</v>
      </c>
      <c r="Z35" s="1848"/>
      <c r="AA35" s="415">
        <v>78.900000000000006</v>
      </c>
      <c r="AB35" s="1848"/>
    </row>
    <row r="36" spans="1:28" ht="20.100000000000001" customHeight="1">
      <c r="A36" s="156" t="s">
        <v>678</v>
      </c>
      <c r="B36" s="1797">
        <v>14.07</v>
      </c>
      <c r="C36" s="1797">
        <v>16.12</v>
      </c>
      <c r="D36" s="1797">
        <v>5.35</v>
      </c>
      <c r="E36" s="499">
        <v>2100</v>
      </c>
      <c r="F36" s="499">
        <v>41</v>
      </c>
      <c r="G36" s="499" t="s">
        <v>697</v>
      </c>
      <c r="H36" s="786">
        <v>46</v>
      </c>
      <c r="I36" s="1784"/>
      <c r="J36" s="1108">
        <v>719</v>
      </c>
      <c r="K36" s="1849">
        <f>J36+J37</f>
        <v>2371</v>
      </c>
      <c r="L36" s="662">
        <f>IF(Начало!$D$10=0,0,J36*(1-Начало!$D$10))</f>
        <v>0</v>
      </c>
      <c r="M36" s="1851">
        <f>L36+L37</f>
        <v>0</v>
      </c>
      <c r="N36" s="1853"/>
      <c r="O36" s="1853">
        <v>201600</v>
      </c>
      <c r="P36" s="247"/>
      <c r="Q36" s="705"/>
      <c r="R36" s="1193"/>
      <c r="S36" s="1855">
        <f>M36*N36</f>
        <v>0</v>
      </c>
      <c r="T36" s="1855">
        <f>N36*Z36</f>
        <v>0</v>
      </c>
      <c r="U36" s="1855">
        <f>N36*AB36</f>
        <v>0</v>
      </c>
      <c r="V36" s="414">
        <v>1405</v>
      </c>
      <c r="W36" s="414">
        <v>355</v>
      </c>
      <c r="X36" s="414">
        <v>915</v>
      </c>
      <c r="Y36" s="431">
        <f t="shared" si="5"/>
        <v>0.456379125</v>
      </c>
      <c r="Z36" s="1848">
        <f>Y36+Y37</f>
        <v>1.053908157</v>
      </c>
      <c r="AA36" s="415">
        <v>54.5</v>
      </c>
      <c r="AB36" s="1848">
        <f>AA36+AA37</f>
        <v>159.5</v>
      </c>
    </row>
    <row r="37" spans="1:28" ht="20.100000000000001" customHeight="1" thickBot="1">
      <c r="A37" s="667" t="s">
        <v>1</v>
      </c>
      <c r="B37" s="1764">
        <v>14.07</v>
      </c>
      <c r="C37" s="1764">
        <v>16.12</v>
      </c>
      <c r="D37" s="1764">
        <v>5.19</v>
      </c>
      <c r="E37" s="668"/>
      <c r="F37" s="452">
        <v>63</v>
      </c>
      <c r="G37" s="449" t="s">
        <v>397</v>
      </c>
      <c r="H37" s="449">
        <v>93.2</v>
      </c>
      <c r="I37" s="1784"/>
      <c r="J37" s="582">
        <v>1652</v>
      </c>
      <c r="K37" s="1850"/>
      <c r="L37" s="613">
        <f>IF(Начало!$D$10=0,0,J37*(1-Начало!$D$10))</f>
        <v>0</v>
      </c>
      <c r="M37" s="1852"/>
      <c r="N37" s="1854"/>
      <c r="O37" s="1854"/>
      <c r="P37" s="247"/>
      <c r="Q37" s="705"/>
      <c r="R37" s="1193"/>
      <c r="S37" s="1856"/>
      <c r="T37" s="1856"/>
      <c r="U37" s="1856"/>
      <c r="V37" s="414">
        <v>1032</v>
      </c>
      <c r="W37" s="414">
        <v>1307</v>
      </c>
      <c r="X37" s="414">
        <v>443</v>
      </c>
      <c r="Y37" s="431">
        <f t="shared" si="5"/>
        <v>0.59752903200000007</v>
      </c>
      <c r="Z37" s="1848"/>
      <c r="AA37" s="415">
        <v>105</v>
      </c>
      <c r="AB37" s="1848"/>
    </row>
    <row r="38" spans="1:28" ht="20.100000000000001" customHeight="1">
      <c r="A38" s="158" t="s">
        <v>679</v>
      </c>
      <c r="B38" s="1797">
        <v>16.12</v>
      </c>
      <c r="C38" s="1797">
        <v>17.579999999999998</v>
      </c>
      <c r="D38" s="1797">
        <v>6.36</v>
      </c>
      <c r="E38" s="488">
        <v>2400</v>
      </c>
      <c r="F38" s="488">
        <v>40</v>
      </c>
      <c r="G38" s="488" t="s">
        <v>697</v>
      </c>
      <c r="H38" s="787">
        <v>46</v>
      </c>
      <c r="I38" s="1784"/>
      <c r="J38" s="1100">
        <v>761</v>
      </c>
      <c r="K38" s="1849">
        <f>J38+J39</f>
        <v>2598</v>
      </c>
      <c r="L38" s="662">
        <f>IF(Начало!$D$10=0,0,J38*(1-Начало!$D$10))</f>
        <v>0</v>
      </c>
      <c r="M38" s="1851">
        <f>L38+L39</f>
        <v>0</v>
      </c>
      <c r="N38" s="1890"/>
      <c r="O38" s="1890">
        <v>220800</v>
      </c>
      <c r="P38" s="247"/>
      <c r="Q38" s="705"/>
      <c r="R38" s="1193"/>
      <c r="S38" s="1855">
        <f>M38*N38</f>
        <v>0</v>
      </c>
      <c r="T38" s="1855">
        <f>N38*Z38</f>
        <v>0</v>
      </c>
      <c r="U38" s="1855">
        <f>N38*AB38</f>
        <v>0</v>
      </c>
      <c r="V38" s="414">
        <v>1405</v>
      </c>
      <c r="W38" s="414">
        <v>355</v>
      </c>
      <c r="X38" s="414">
        <v>915</v>
      </c>
      <c r="Y38" s="431">
        <f t="shared" si="5"/>
        <v>0.456379125</v>
      </c>
      <c r="Z38" s="1848">
        <f>Y38+Y39</f>
        <v>1.053908157</v>
      </c>
      <c r="AA38" s="415">
        <v>54.5</v>
      </c>
      <c r="AB38" s="1848">
        <f>AA38+AA39</f>
        <v>162.5</v>
      </c>
    </row>
    <row r="39" spans="1:28" ht="20.100000000000001" customHeight="1" thickBot="1">
      <c r="A39" s="669" t="s">
        <v>2</v>
      </c>
      <c r="B39" s="1764">
        <v>16.12</v>
      </c>
      <c r="C39" s="1764">
        <v>17.579999999999998</v>
      </c>
      <c r="D39" s="1764">
        <v>6.23</v>
      </c>
      <c r="E39" s="668"/>
      <c r="F39" s="452">
        <v>63</v>
      </c>
      <c r="G39" s="449" t="s">
        <v>397</v>
      </c>
      <c r="H39" s="449">
        <v>97</v>
      </c>
      <c r="I39" s="1784"/>
      <c r="J39" s="582">
        <v>1837</v>
      </c>
      <c r="K39" s="1850"/>
      <c r="L39" s="613">
        <f>IF(Начало!$D$10=0,0,J39*(1-Начало!$D$10))</f>
        <v>0</v>
      </c>
      <c r="M39" s="1852"/>
      <c r="N39" s="1854"/>
      <c r="O39" s="1854"/>
      <c r="P39" s="247"/>
      <c r="Q39" s="705"/>
      <c r="R39" s="1193"/>
      <c r="S39" s="1856"/>
      <c r="T39" s="1856"/>
      <c r="U39" s="1856"/>
      <c r="V39" s="414">
        <v>1032</v>
      </c>
      <c r="W39" s="414">
        <v>1307</v>
      </c>
      <c r="X39" s="414">
        <v>443</v>
      </c>
      <c r="Y39" s="431">
        <f t="shared" si="5"/>
        <v>0.59752903200000007</v>
      </c>
      <c r="Z39" s="1848"/>
      <c r="AA39" s="415">
        <v>108</v>
      </c>
      <c r="AB39" s="1848"/>
    </row>
    <row r="40" spans="1:28" ht="57" customHeight="1" thickBot="1">
      <c r="A40" s="1411" t="s">
        <v>1120</v>
      </c>
      <c r="B40" s="1412"/>
      <c r="C40" s="1412"/>
      <c r="D40" s="1412"/>
      <c r="E40" s="1412"/>
      <c r="F40" s="1412"/>
      <c r="G40" s="1412"/>
      <c r="H40" s="1412"/>
      <c r="I40" s="1412"/>
      <c r="J40" s="1413"/>
      <c r="K40" s="1733" t="s">
        <v>22</v>
      </c>
      <c r="L40" s="1733"/>
      <c r="M40" s="1905"/>
      <c r="N40" s="567"/>
      <c r="O40" s="567"/>
      <c r="P40" s="244"/>
      <c r="Q40" s="246"/>
      <c r="R40" s="1193"/>
      <c r="S40" s="1"/>
      <c r="T40" s="1"/>
      <c r="U40" s="1"/>
      <c r="V40" s="1"/>
      <c r="W40" s="1"/>
      <c r="X40" s="1"/>
      <c r="Y40" s="145"/>
      <c r="Z40" s="145"/>
      <c r="AA40" s="144"/>
      <c r="AB40" s="145"/>
    </row>
    <row r="41" spans="1:28" ht="20.100000000000001" customHeight="1">
      <c r="A41" s="156" t="s">
        <v>311</v>
      </c>
      <c r="B41" s="1797">
        <v>5.42</v>
      </c>
      <c r="C41" s="1797">
        <v>5.57</v>
      </c>
      <c r="D41" s="1797">
        <v>2.11</v>
      </c>
      <c r="E41" s="450">
        <v>1150</v>
      </c>
      <c r="F41" s="450">
        <v>42</v>
      </c>
      <c r="G41" s="455" t="s">
        <v>524</v>
      </c>
      <c r="H41" s="467">
        <v>24</v>
      </c>
      <c r="I41" s="1896" t="s">
        <v>329</v>
      </c>
      <c r="J41" s="1103">
        <v>322</v>
      </c>
      <c r="K41" s="1849">
        <f>J41+J42</f>
        <v>1029</v>
      </c>
      <c r="L41" s="662">
        <f>IF(Начало!$D$10=0,0,J41*(1-Начало!$D$10))</f>
        <v>0</v>
      </c>
      <c r="M41" s="1851">
        <f>L41+L42</f>
        <v>0</v>
      </c>
      <c r="N41" s="1853"/>
      <c r="O41" s="1853">
        <v>85100</v>
      </c>
      <c r="P41" s="247"/>
      <c r="Q41" s="705"/>
      <c r="R41" s="1193"/>
      <c r="S41" s="1855">
        <f>M41*N41</f>
        <v>0</v>
      </c>
      <c r="T41" s="1855">
        <f>N41*Z41</f>
        <v>0</v>
      </c>
      <c r="U41" s="1855">
        <f>N41*AB41</f>
        <v>0</v>
      </c>
      <c r="V41" s="414">
        <v>1145</v>
      </c>
      <c r="W41" s="414">
        <v>313</v>
      </c>
      <c r="X41" s="414">
        <v>755</v>
      </c>
      <c r="Y41" s="697">
        <f>(V41/1000)*(W41/1000)*(X41/1000)</f>
        <v>0.27058067499999999</v>
      </c>
      <c r="Z41" s="1848">
        <f t="shared" ref="Z41" si="6">Y41+Y42</f>
        <v>0.463198675</v>
      </c>
      <c r="AA41" s="415">
        <v>29</v>
      </c>
      <c r="AB41" s="1848">
        <f t="shared" ref="AB41" si="7">AA41+AA42</f>
        <v>68.7</v>
      </c>
    </row>
    <row r="42" spans="1:28" ht="20.100000000000001" customHeight="1" thickBot="1">
      <c r="A42" s="608" t="s">
        <v>582</v>
      </c>
      <c r="B42" s="1764"/>
      <c r="C42" s="1764"/>
      <c r="D42" s="1764"/>
      <c r="E42" s="452"/>
      <c r="F42" s="452">
        <v>62</v>
      </c>
      <c r="G42" s="449" t="s">
        <v>649</v>
      </c>
      <c r="H42" s="449">
        <v>36.5</v>
      </c>
      <c r="I42" s="1897"/>
      <c r="J42" s="1109">
        <v>707</v>
      </c>
      <c r="K42" s="1850"/>
      <c r="L42" s="613">
        <f>IF(Начало!$D$10=0,0,J42*(1-Начало!$D$10))</f>
        <v>0</v>
      </c>
      <c r="M42" s="1852"/>
      <c r="N42" s="1854"/>
      <c r="O42" s="1854"/>
      <c r="P42" s="247"/>
      <c r="Q42" s="705"/>
      <c r="R42" s="1193"/>
      <c r="S42" s="1856"/>
      <c r="T42" s="1856"/>
      <c r="U42" s="1856"/>
      <c r="V42" s="414">
        <v>900</v>
      </c>
      <c r="W42" s="414">
        <v>615</v>
      </c>
      <c r="X42" s="414">
        <v>348</v>
      </c>
      <c r="Y42" s="765">
        <f>(V42/1000)*(W42/1000)*(X42/1000)</f>
        <v>0.19261799999999998</v>
      </c>
      <c r="Z42" s="1848"/>
      <c r="AA42" s="144">
        <v>39.700000000000003</v>
      </c>
      <c r="AB42" s="1848"/>
    </row>
    <row r="43" spans="1:28" ht="19.5" customHeight="1">
      <c r="A43" s="156" t="s">
        <v>312</v>
      </c>
      <c r="B43" s="1797">
        <v>7.03</v>
      </c>
      <c r="C43" s="1797">
        <v>7.62</v>
      </c>
      <c r="D43" s="1797">
        <v>2.63</v>
      </c>
      <c r="E43" s="450">
        <v>1250</v>
      </c>
      <c r="F43" s="450">
        <v>44</v>
      </c>
      <c r="G43" s="455" t="s">
        <v>524</v>
      </c>
      <c r="H43" s="467">
        <v>24.6</v>
      </c>
      <c r="I43" s="1784" t="s">
        <v>327</v>
      </c>
      <c r="J43" s="1103">
        <v>426</v>
      </c>
      <c r="K43" s="1849">
        <f>J43+J44</f>
        <v>1371</v>
      </c>
      <c r="L43" s="662">
        <f>IF(Начало!$D$10=0,0,J43*(1-Начало!$D$10))</f>
        <v>0</v>
      </c>
      <c r="M43" s="1851">
        <f>L43+L44</f>
        <v>0</v>
      </c>
      <c r="N43" s="1853"/>
      <c r="O43" s="1853">
        <v>113400</v>
      </c>
      <c r="P43" s="247"/>
      <c r="Q43" s="705"/>
      <c r="R43" s="1193"/>
      <c r="S43" s="1855">
        <f>M43*N43</f>
        <v>0</v>
      </c>
      <c r="T43" s="1855">
        <f>N43*Z43</f>
        <v>0</v>
      </c>
      <c r="U43" s="1855">
        <f>N43*AB43</f>
        <v>0</v>
      </c>
      <c r="V43" s="414">
        <v>1145</v>
      </c>
      <c r="W43" s="414">
        <v>313</v>
      </c>
      <c r="X43" s="414">
        <v>755</v>
      </c>
      <c r="Y43" s="697">
        <f>(V43/1000)*(W43/1000)*(X43/1000)</f>
        <v>0.27058067499999999</v>
      </c>
      <c r="Z43" s="1848">
        <f t="shared" ref="Z43" si="8">Y43+Y44</f>
        <v>0.56217954999999997</v>
      </c>
      <c r="AA43" s="415">
        <v>29.8</v>
      </c>
      <c r="AB43" s="1848">
        <f t="shared" ref="AB43" si="9">AA43+AA44</f>
        <v>85.9</v>
      </c>
    </row>
    <row r="44" spans="1:28" ht="19.5" customHeight="1" thickBot="1">
      <c r="A44" s="667" t="s">
        <v>583</v>
      </c>
      <c r="B44" s="1764">
        <v>7.03</v>
      </c>
      <c r="C44" s="1764">
        <v>7.62</v>
      </c>
      <c r="D44" s="1764">
        <v>2.48</v>
      </c>
      <c r="E44" s="452"/>
      <c r="F44" s="452">
        <v>62</v>
      </c>
      <c r="G44" s="449" t="s">
        <v>521</v>
      </c>
      <c r="H44" s="449">
        <v>52.7</v>
      </c>
      <c r="I44" s="1911"/>
      <c r="J44" s="582">
        <v>945</v>
      </c>
      <c r="K44" s="1850"/>
      <c r="L44" s="613">
        <f>IF(Начало!$D$10=0,0,J44*(1-Начало!$D$10))</f>
        <v>0</v>
      </c>
      <c r="M44" s="1852"/>
      <c r="N44" s="1854"/>
      <c r="O44" s="1854"/>
      <c r="P44" s="247"/>
      <c r="Q44" s="705"/>
      <c r="R44" s="1193"/>
      <c r="S44" s="1856"/>
      <c r="T44" s="1856"/>
      <c r="U44" s="1856"/>
      <c r="V44" s="414">
        <v>965</v>
      </c>
      <c r="W44" s="414">
        <v>765</v>
      </c>
      <c r="X44" s="414">
        <v>395</v>
      </c>
      <c r="Y44" s="765">
        <f>(V44/1000)*(W44/1000)*(X44/1000)</f>
        <v>0.29159887500000004</v>
      </c>
      <c r="Z44" s="1848"/>
      <c r="AA44" s="144">
        <v>56.1</v>
      </c>
      <c r="AB44" s="1848"/>
    </row>
    <row r="45" spans="1:28" ht="19.5" customHeight="1">
      <c r="A45" s="156" t="s">
        <v>313</v>
      </c>
      <c r="B45" s="1797">
        <v>10.55</v>
      </c>
      <c r="C45" s="1797">
        <v>11.14</v>
      </c>
      <c r="D45" s="1804">
        <v>3.5049999999999999</v>
      </c>
      <c r="E45" s="450">
        <v>1819</v>
      </c>
      <c r="F45" s="450">
        <v>45</v>
      </c>
      <c r="G45" s="455" t="s">
        <v>525</v>
      </c>
      <c r="H45" s="467">
        <v>29.9</v>
      </c>
      <c r="I45" s="1911"/>
      <c r="J45" s="1103">
        <v>604</v>
      </c>
      <c r="K45" s="1849">
        <f t="shared" ref="K45:K49" si="10">J45+J46</f>
        <v>2062</v>
      </c>
      <c r="L45" s="662">
        <f>IF(Начало!$D$10=0,0,J45*(1-Начало!$D$10))</f>
        <v>0</v>
      </c>
      <c r="M45" s="1851">
        <f>L45+L46</f>
        <v>0</v>
      </c>
      <c r="N45" s="1853"/>
      <c r="O45" s="1853">
        <v>170400</v>
      </c>
      <c r="P45" s="247"/>
      <c r="Q45" s="705"/>
      <c r="R45" s="1193"/>
      <c r="S45" s="1855">
        <f>M45*N45</f>
        <v>0</v>
      </c>
      <c r="T45" s="1855">
        <f>N45*Z45</f>
        <v>0</v>
      </c>
      <c r="U45" s="1855">
        <f>N45*AB45</f>
        <v>0</v>
      </c>
      <c r="V45" s="414">
        <v>1360</v>
      </c>
      <c r="W45" s="414">
        <v>313</v>
      </c>
      <c r="X45" s="414">
        <v>755</v>
      </c>
      <c r="Y45" s="431">
        <f t="shared" ref="Y45:Y50" si="11">(V45/1000)*(W45/1000)*(X45/1000)</f>
        <v>0.32138840000000002</v>
      </c>
      <c r="Z45" s="1848">
        <f t="shared" ref="Z45:Z49" si="12">Y45+Y46</f>
        <v>0.79826340000000007</v>
      </c>
      <c r="AA45" s="415">
        <v>35.5</v>
      </c>
      <c r="AB45" s="1848">
        <f t="shared" ref="AB45:AB49" si="13">AA45+AA46</f>
        <v>114.4</v>
      </c>
    </row>
    <row r="46" spans="1:28" ht="19.5" customHeight="1" thickBot="1">
      <c r="A46" s="667" t="s">
        <v>0</v>
      </c>
      <c r="B46" s="1764">
        <v>10.55</v>
      </c>
      <c r="C46" s="1764">
        <v>11.14</v>
      </c>
      <c r="D46" s="1900">
        <v>3.82</v>
      </c>
      <c r="E46" s="668"/>
      <c r="F46" s="668">
        <v>63</v>
      </c>
      <c r="G46" s="449" t="s">
        <v>530</v>
      </c>
      <c r="H46" s="449">
        <v>74.400000000000006</v>
      </c>
      <c r="I46" s="1911"/>
      <c r="J46" s="582">
        <v>1458</v>
      </c>
      <c r="K46" s="1850"/>
      <c r="L46" s="613">
        <f>IF(Начало!$D$10=0,0,J46*(1-Начало!$D$10))</f>
        <v>0</v>
      </c>
      <c r="M46" s="1852"/>
      <c r="N46" s="1854"/>
      <c r="O46" s="1854"/>
      <c r="P46" s="247"/>
      <c r="Q46" s="705"/>
      <c r="R46" s="1193"/>
      <c r="S46" s="1856"/>
      <c r="T46" s="1856"/>
      <c r="U46" s="1856"/>
      <c r="V46" s="414">
        <v>1090</v>
      </c>
      <c r="W46" s="414">
        <v>875</v>
      </c>
      <c r="X46" s="414">
        <v>500</v>
      </c>
      <c r="Y46" s="431">
        <f t="shared" si="11"/>
        <v>0.47687500000000005</v>
      </c>
      <c r="Z46" s="1848"/>
      <c r="AA46" s="415">
        <v>78.900000000000006</v>
      </c>
      <c r="AB46" s="1848"/>
    </row>
    <row r="47" spans="1:28" ht="19.5" customHeight="1">
      <c r="A47" s="156" t="s">
        <v>314</v>
      </c>
      <c r="B47" s="1797">
        <v>14.07</v>
      </c>
      <c r="C47" s="1797">
        <v>15.24</v>
      </c>
      <c r="D47" s="1797">
        <v>5.0599999999999996</v>
      </c>
      <c r="E47" s="450">
        <v>1750</v>
      </c>
      <c r="F47" s="450">
        <v>48</v>
      </c>
      <c r="G47" s="455" t="s">
        <v>525</v>
      </c>
      <c r="H47" s="467">
        <v>31</v>
      </c>
      <c r="I47" s="1911"/>
      <c r="J47" s="1103">
        <v>655</v>
      </c>
      <c r="K47" s="1849">
        <f t="shared" si="10"/>
        <v>2307</v>
      </c>
      <c r="L47" s="662">
        <f>IF(Начало!$D$10=0,0,J47*(1-Начало!$D$10))</f>
        <v>0</v>
      </c>
      <c r="M47" s="1851">
        <f>L47+L48</f>
        <v>0</v>
      </c>
      <c r="N47" s="1853"/>
      <c r="O47" s="1853">
        <v>189600</v>
      </c>
      <c r="P47" s="247"/>
      <c r="Q47" s="705"/>
      <c r="R47" s="1193"/>
      <c r="S47" s="1855">
        <f>M47*N47</f>
        <v>0</v>
      </c>
      <c r="T47" s="1855">
        <f>N47*Z47</f>
        <v>0</v>
      </c>
      <c r="U47" s="1855">
        <f>N47*AB47</f>
        <v>0</v>
      </c>
      <c r="V47" s="414">
        <v>1360</v>
      </c>
      <c r="W47" s="414">
        <v>313</v>
      </c>
      <c r="X47" s="414">
        <v>755</v>
      </c>
      <c r="Y47" s="431">
        <f t="shared" si="11"/>
        <v>0.32138840000000002</v>
      </c>
      <c r="Z47" s="1848">
        <f t="shared" si="12"/>
        <v>0.91891743200000009</v>
      </c>
      <c r="AA47" s="415">
        <v>36</v>
      </c>
      <c r="AB47" s="1848">
        <f t="shared" si="13"/>
        <v>141</v>
      </c>
    </row>
    <row r="48" spans="1:28" ht="19.5" customHeight="1" thickBot="1">
      <c r="A48" s="669" t="s">
        <v>1</v>
      </c>
      <c r="B48" s="1764">
        <v>14.1</v>
      </c>
      <c r="C48" s="1764">
        <v>15.2</v>
      </c>
      <c r="D48" s="1764">
        <v>5.19</v>
      </c>
      <c r="E48" s="668"/>
      <c r="F48" s="452">
        <v>63</v>
      </c>
      <c r="G48" s="449" t="s">
        <v>397</v>
      </c>
      <c r="H48" s="449">
        <v>93.2</v>
      </c>
      <c r="I48" s="1911"/>
      <c r="J48" s="582">
        <v>1652</v>
      </c>
      <c r="K48" s="1850"/>
      <c r="L48" s="613">
        <f>IF(Начало!$D$10=0,0,J48*(1-Начало!$D$10))</f>
        <v>0</v>
      </c>
      <c r="M48" s="1852"/>
      <c r="N48" s="1854"/>
      <c r="O48" s="1854"/>
      <c r="P48" s="247"/>
      <c r="Q48" s="705"/>
      <c r="R48" s="1193"/>
      <c r="S48" s="1856"/>
      <c r="T48" s="1856"/>
      <c r="U48" s="1856"/>
      <c r="V48" s="414">
        <v>1032</v>
      </c>
      <c r="W48" s="414">
        <v>1307</v>
      </c>
      <c r="X48" s="414">
        <v>443</v>
      </c>
      <c r="Y48" s="431">
        <f t="shared" si="11"/>
        <v>0.59752903200000007</v>
      </c>
      <c r="Z48" s="1848"/>
      <c r="AA48" s="415">
        <v>105</v>
      </c>
      <c r="AB48" s="1848"/>
    </row>
    <row r="49" spans="1:28" ht="19.5" customHeight="1">
      <c r="A49" s="158" t="s">
        <v>315</v>
      </c>
      <c r="B49" s="1797">
        <v>16.12</v>
      </c>
      <c r="C49" s="1797">
        <v>17.579999999999998</v>
      </c>
      <c r="D49" s="1797">
        <v>6.4</v>
      </c>
      <c r="E49" s="48">
        <v>2300</v>
      </c>
      <c r="F49" s="48">
        <v>48</v>
      </c>
      <c r="G49" s="103" t="s">
        <v>526</v>
      </c>
      <c r="H49" s="462">
        <v>39</v>
      </c>
      <c r="I49" s="1911"/>
      <c r="J49" s="1105">
        <v>739</v>
      </c>
      <c r="K49" s="1901">
        <f t="shared" si="10"/>
        <v>2576</v>
      </c>
      <c r="L49" s="663">
        <f>IF(Начало!$D$10=0,0,J49*(1-Начало!$D$10))</f>
        <v>0</v>
      </c>
      <c r="M49" s="1903">
        <f>L49+L50</f>
        <v>0</v>
      </c>
      <c r="N49" s="1890"/>
      <c r="O49" s="1890">
        <v>212400</v>
      </c>
      <c r="P49" s="247"/>
      <c r="Q49" s="705"/>
      <c r="R49" s="1193"/>
      <c r="S49" s="1855">
        <f>M49*N49</f>
        <v>0</v>
      </c>
      <c r="T49" s="1855">
        <f>N49*Z49</f>
        <v>0</v>
      </c>
      <c r="U49" s="1855">
        <f>N49*AB49</f>
        <v>0</v>
      </c>
      <c r="V49" s="414">
        <v>1725</v>
      </c>
      <c r="W49" s="414">
        <v>313</v>
      </c>
      <c r="X49" s="414">
        <v>755</v>
      </c>
      <c r="Y49" s="431">
        <f t="shared" si="11"/>
        <v>0.40764337499999997</v>
      </c>
      <c r="Z49" s="1848">
        <f t="shared" si="12"/>
        <v>1.0051724070000001</v>
      </c>
      <c r="AA49" s="415">
        <v>45</v>
      </c>
      <c r="AB49" s="1848">
        <f t="shared" si="13"/>
        <v>153</v>
      </c>
    </row>
    <row r="50" spans="1:28" ht="19.5" customHeight="1" thickBot="1">
      <c r="A50" s="159" t="s">
        <v>2</v>
      </c>
      <c r="B50" s="1764">
        <v>16.2</v>
      </c>
      <c r="C50" s="1764">
        <v>18.2</v>
      </c>
      <c r="D50" s="1764">
        <v>6.23</v>
      </c>
      <c r="E50" s="486"/>
      <c r="F50" s="443">
        <v>63</v>
      </c>
      <c r="G50" s="441" t="s">
        <v>397</v>
      </c>
      <c r="H50" s="441">
        <v>97</v>
      </c>
      <c r="I50" s="1912"/>
      <c r="J50" s="582">
        <v>1837</v>
      </c>
      <c r="K50" s="1902"/>
      <c r="L50" s="661">
        <f>IF(Начало!$D$10=0,0,J50*(1-Начало!$D$10))</f>
        <v>0</v>
      </c>
      <c r="M50" s="1904"/>
      <c r="N50" s="1854"/>
      <c r="O50" s="1854"/>
      <c r="P50" s="247"/>
      <c r="Q50" s="705"/>
      <c r="R50" s="1193"/>
      <c r="S50" s="1856"/>
      <c r="T50" s="1856"/>
      <c r="U50" s="1856"/>
      <c r="V50" s="414">
        <v>1032</v>
      </c>
      <c r="W50" s="414">
        <v>1307</v>
      </c>
      <c r="X50" s="414">
        <v>443</v>
      </c>
      <c r="Y50" s="431">
        <f t="shared" si="11"/>
        <v>0.59752903200000007</v>
      </c>
      <c r="Z50" s="1848"/>
      <c r="AA50" s="415">
        <v>108</v>
      </c>
      <c r="AB50" s="1848"/>
    </row>
    <row r="51" spans="1:28" ht="29.25" customHeight="1" thickBot="1">
      <c r="A51" s="1411" t="s">
        <v>1030</v>
      </c>
      <c r="B51" s="1412"/>
      <c r="C51" s="1412"/>
      <c r="D51" s="1412"/>
      <c r="E51" s="1412"/>
      <c r="F51" s="1412"/>
      <c r="G51" s="1412"/>
      <c r="H51" s="1412"/>
      <c r="I51" s="1412"/>
      <c r="J51" s="1413"/>
      <c r="K51" s="1733" t="s">
        <v>23</v>
      </c>
      <c r="L51" s="1733"/>
      <c r="M51" s="1905"/>
      <c r="N51" s="567"/>
      <c r="O51" s="567"/>
      <c r="P51" s="907"/>
      <c r="Q51" s="246"/>
      <c r="R51" s="1193"/>
      <c r="Y51" s="145"/>
      <c r="Z51" s="145"/>
      <c r="AA51" s="144"/>
      <c r="AB51" s="145"/>
    </row>
    <row r="52" spans="1:28" ht="20.100000000000001" customHeight="1">
      <c r="A52" s="257" t="s">
        <v>398</v>
      </c>
      <c r="B52" s="1846">
        <v>7.03</v>
      </c>
      <c r="C52" s="1846" t="s">
        <v>783</v>
      </c>
      <c r="D52" s="1846">
        <v>2.5</v>
      </c>
      <c r="E52" s="466">
        <v>1154</v>
      </c>
      <c r="F52" s="788">
        <v>45.4</v>
      </c>
      <c r="G52" s="466" t="s">
        <v>527</v>
      </c>
      <c r="H52" s="326">
        <v>38.6</v>
      </c>
      <c r="I52" s="1913" t="s">
        <v>327</v>
      </c>
      <c r="J52" s="1103">
        <v>544</v>
      </c>
      <c r="K52" s="1849">
        <f>J52+J53</f>
        <v>1555</v>
      </c>
      <c r="L52" s="662">
        <f>IF(Начало!$D$10=0,0,J52*(1-Начало!$D$10))</f>
        <v>0</v>
      </c>
      <c r="M52" s="1851">
        <f>L52+L53</f>
        <v>0</v>
      </c>
      <c r="N52" s="1853"/>
      <c r="O52" s="1853">
        <v>132000</v>
      </c>
      <c r="P52" s="907" t="s">
        <v>670</v>
      </c>
      <c r="Q52" s="116"/>
      <c r="R52" s="1193"/>
      <c r="S52" s="1855">
        <f>M52*N52</f>
        <v>0</v>
      </c>
      <c r="T52" s="1855">
        <f>N52*Z52</f>
        <v>0</v>
      </c>
      <c r="U52" s="1855">
        <f>N52*AB52</f>
        <v>0</v>
      </c>
      <c r="V52" s="414">
        <v>655</v>
      </c>
      <c r="W52" s="414">
        <v>1825</v>
      </c>
      <c r="X52" s="414">
        <v>435</v>
      </c>
      <c r="Y52" s="431">
        <f t="shared" ref="Y52:Y62" si="14">(V52/1000)*(W52/1000)*(X52/1000)</f>
        <v>0.51998812500000002</v>
      </c>
      <c r="Z52" s="1848">
        <f>Y52+Y53</f>
        <v>0.81158700000000006</v>
      </c>
      <c r="AA52" s="415">
        <v>50.5</v>
      </c>
      <c r="AB52" s="1848">
        <f>AA52+AA53</f>
        <v>106.6</v>
      </c>
    </row>
    <row r="53" spans="1:28" ht="20.100000000000001" customHeight="1" thickBot="1">
      <c r="A53" s="181" t="s">
        <v>399</v>
      </c>
      <c r="B53" s="1847"/>
      <c r="C53" s="1847"/>
      <c r="D53" s="1847"/>
      <c r="E53" s="468"/>
      <c r="F53" s="789">
        <v>61.1</v>
      </c>
      <c r="G53" s="468" t="s">
        <v>521</v>
      </c>
      <c r="H53" s="327">
        <v>52.7</v>
      </c>
      <c r="I53" s="1914"/>
      <c r="J53" s="1110">
        <v>1011</v>
      </c>
      <c r="K53" s="1850"/>
      <c r="L53" s="613">
        <f>IF(Начало!$D$10=0,0,J53*(1-Начало!$D$10))</f>
        <v>0</v>
      </c>
      <c r="M53" s="1852"/>
      <c r="N53" s="1854"/>
      <c r="O53" s="1854"/>
      <c r="P53" s="247"/>
      <c r="Q53" s="116"/>
      <c r="R53" s="1193"/>
      <c r="S53" s="1856"/>
      <c r="T53" s="1856"/>
      <c r="U53" s="1856"/>
      <c r="V53" s="414">
        <v>965</v>
      </c>
      <c r="W53" s="414">
        <v>765</v>
      </c>
      <c r="X53" s="414">
        <v>395</v>
      </c>
      <c r="Y53" s="431">
        <f t="shared" si="14"/>
        <v>0.29159887500000004</v>
      </c>
      <c r="Z53" s="1848"/>
      <c r="AA53" s="415">
        <v>56.1</v>
      </c>
      <c r="AB53" s="1848"/>
    </row>
    <row r="54" spans="1:28" ht="20.100000000000001" customHeight="1">
      <c r="A54" s="257" t="s">
        <v>400</v>
      </c>
      <c r="B54" s="1846">
        <v>14.04</v>
      </c>
      <c r="C54" s="1846" t="s">
        <v>786</v>
      </c>
      <c r="D54" s="1846">
        <v>5.15</v>
      </c>
      <c r="E54" s="466">
        <v>1743</v>
      </c>
      <c r="F54" s="466">
        <v>49</v>
      </c>
      <c r="G54" s="466" t="s">
        <v>528</v>
      </c>
      <c r="H54" s="326">
        <v>55.8</v>
      </c>
      <c r="I54" s="1914"/>
      <c r="J54" s="1103">
        <v>850</v>
      </c>
      <c r="K54" s="1849">
        <f>J54+J55</f>
        <v>2428</v>
      </c>
      <c r="L54" s="662">
        <f>IF(Начало!$D$10=0,0,J54*(1-Начало!$D$10))</f>
        <v>0</v>
      </c>
      <c r="M54" s="1851">
        <f>L54+L55</f>
        <v>0</v>
      </c>
      <c r="N54" s="1853"/>
      <c r="O54" s="1853">
        <v>206400</v>
      </c>
      <c r="P54" s="907" t="s">
        <v>670</v>
      </c>
      <c r="Q54" s="116"/>
      <c r="R54" s="1193"/>
      <c r="S54" s="1855">
        <f>M54*N54</f>
        <v>0</v>
      </c>
      <c r="T54" s="1855">
        <f>N54*Z54</f>
        <v>0</v>
      </c>
      <c r="U54" s="1855">
        <f>N54*AB54</f>
        <v>0</v>
      </c>
      <c r="V54" s="414">
        <v>695</v>
      </c>
      <c r="W54" s="414">
        <v>1950</v>
      </c>
      <c r="X54" s="414">
        <v>540</v>
      </c>
      <c r="Y54" s="431">
        <f t="shared" si="14"/>
        <v>0.73183500000000001</v>
      </c>
      <c r="Z54" s="1848">
        <f>Y54+Y55</f>
        <v>1.329364032</v>
      </c>
      <c r="AA54" s="415">
        <v>70</v>
      </c>
      <c r="AB54" s="1848">
        <f>AA54+AA55</f>
        <v>177</v>
      </c>
    </row>
    <row r="55" spans="1:28" ht="20.100000000000001" customHeight="1" thickBot="1">
      <c r="A55" s="181" t="s">
        <v>401</v>
      </c>
      <c r="B55" s="1847">
        <v>14</v>
      </c>
      <c r="C55" s="1847"/>
      <c r="D55" s="1847">
        <v>5.15</v>
      </c>
      <c r="E55" s="468"/>
      <c r="F55" s="468">
        <v>62</v>
      </c>
      <c r="G55" s="468" t="s">
        <v>397</v>
      </c>
      <c r="H55" s="327">
        <v>97</v>
      </c>
      <c r="I55" s="1915"/>
      <c r="J55" s="1110">
        <v>1578</v>
      </c>
      <c r="K55" s="1850"/>
      <c r="L55" s="613">
        <f>IF(Начало!$D$10=0,0,J55*(1-Начало!$D$10))</f>
        <v>0</v>
      </c>
      <c r="M55" s="1852"/>
      <c r="N55" s="1854"/>
      <c r="O55" s="1854"/>
      <c r="P55" s="247"/>
      <c r="Q55" s="116"/>
      <c r="R55" s="1193"/>
      <c r="S55" s="1856"/>
      <c r="T55" s="1856"/>
      <c r="U55" s="1856"/>
      <c r="V55" s="414">
        <v>1032</v>
      </c>
      <c r="W55" s="414">
        <v>1307</v>
      </c>
      <c r="X55" s="414">
        <v>443</v>
      </c>
      <c r="Y55" s="431">
        <f t="shared" si="14"/>
        <v>0.59752903200000007</v>
      </c>
      <c r="Z55" s="1848"/>
      <c r="AA55" s="415">
        <v>107</v>
      </c>
      <c r="AB55" s="1848"/>
    </row>
    <row r="56" spans="1:28" ht="29.25" customHeight="1" thickBot="1">
      <c r="A56" s="1411" t="s">
        <v>1030</v>
      </c>
      <c r="B56" s="1412"/>
      <c r="C56" s="1412"/>
      <c r="D56" s="1412"/>
      <c r="E56" s="1412"/>
      <c r="F56" s="1412"/>
      <c r="G56" s="1412"/>
      <c r="H56" s="1412"/>
      <c r="I56" s="1412"/>
      <c r="J56" s="1413"/>
      <c r="K56" s="1733" t="s">
        <v>23</v>
      </c>
      <c r="L56" s="1733"/>
      <c r="M56" s="1905"/>
      <c r="N56" s="567"/>
      <c r="O56" s="567"/>
      <c r="P56" s="907"/>
      <c r="Q56" s="246"/>
      <c r="R56" s="1193"/>
      <c r="Y56" s="145"/>
      <c r="Z56" s="145"/>
      <c r="AA56" s="144"/>
      <c r="AB56" s="145"/>
    </row>
    <row r="57" spans="1:28" ht="20.100000000000001" customHeight="1">
      <c r="A57" s="257" t="s">
        <v>1031</v>
      </c>
      <c r="B57" s="1846">
        <v>7.03</v>
      </c>
      <c r="C57" s="1846" t="s">
        <v>1121</v>
      </c>
      <c r="D57" s="1846">
        <v>2.7</v>
      </c>
      <c r="E57" s="1756">
        <v>1154</v>
      </c>
      <c r="F57" s="788">
        <v>40.5</v>
      </c>
      <c r="G57" s="466" t="s">
        <v>1122</v>
      </c>
      <c r="H57" s="326">
        <v>38.4</v>
      </c>
      <c r="I57" s="1913" t="s">
        <v>327</v>
      </c>
      <c r="J57" s="1103">
        <v>476</v>
      </c>
      <c r="K57" s="1849">
        <f>J57+J58</f>
        <v>1586</v>
      </c>
      <c r="L57" s="662">
        <f>IF(Начало!$D$10=0,0,J57*(1-Начало!$D$10))</f>
        <v>0</v>
      </c>
      <c r="M57" s="1851">
        <f>L57+L58</f>
        <v>0</v>
      </c>
      <c r="N57" s="1853"/>
      <c r="O57" s="1853">
        <v>132000</v>
      </c>
      <c r="P57" s="907"/>
      <c r="Q57" s="927"/>
      <c r="R57" s="1193"/>
      <c r="S57" s="1855">
        <f>M57*N57</f>
        <v>0</v>
      </c>
      <c r="T57" s="1855">
        <f>N57*Z57</f>
        <v>0</v>
      </c>
      <c r="U57" s="1855">
        <f>N57*AB57</f>
        <v>0</v>
      </c>
      <c r="V57" s="414">
        <v>665</v>
      </c>
      <c r="W57" s="414">
        <v>1910</v>
      </c>
      <c r="X57" s="414">
        <v>430</v>
      </c>
      <c r="Y57" s="928">
        <f t="shared" ref="Y57:Y60" si="15">(V57/1000)*(W57/1000)*(X57/1000)</f>
        <v>0.54616450000000005</v>
      </c>
      <c r="Z57" s="1848">
        <f>Y57+Y58</f>
        <v>0.84157512500000009</v>
      </c>
      <c r="AA57" s="415">
        <v>48.7</v>
      </c>
      <c r="AB57" s="1848">
        <f>AA57+AA58</f>
        <v>109.7</v>
      </c>
    </row>
    <row r="58" spans="1:28" ht="20.100000000000001" customHeight="1" thickBot="1">
      <c r="A58" s="181" t="s">
        <v>1032</v>
      </c>
      <c r="B58" s="1847"/>
      <c r="C58" s="1847"/>
      <c r="D58" s="1847"/>
      <c r="E58" s="1768"/>
      <c r="F58" s="789">
        <v>60</v>
      </c>
      <c r="G58" s="468" t="s">
        <v>521</v>
      </c>
      <c r="H58" s="327">
        <v>57.7</v>
      </c>
      <c r="I58" s="1914"/>
      <c r="J58" s="1110">
        <v>1110</v>
      </c>
      <c r="K58" s="1850"/>
      <c r="L58" s="613">
        <f>IF(Начало!$D$10=0,0,J58*(1-Начало!$D$10))</f>
        <v>0</v>
      </c>
      <c r="M58" s="1852"/>
      <c r="N58" s="1854"/>
      <c r="O58" s="1854"/>
      <c r="P58" s="247"/>
      <c r="Q58" s="927"/>
      <c r="R58" s="1193"/>
      <c r="S58" s="1856"/>
      <c r="T58" s="1856"/>
      <c r="U58" s="1856"/>
      <c r="V58" s="414">
        <v>965</v>
      </c>
      <c r="W58" s="414">
        <v>775</v>
      </c>
      <c r="X58" s="414">
        <v>395</v>
      </c>
      <c r="Y58" s="928">
        <f t="shared" si="15"/>
        <v>0.29541062499999998</v>
      </c>
      <c r="Z58" s="1848"/>
      <c r="AA58" s="415">
        <v>61</v>
      </c>
      <c r="AB58" s="1848"/>
    </row>
    <row r="59" spans="1:28" ht="20.100000000000001" customHeight="1">
      <c r="A59" s="257" t="s">
        <v>1033</v>
      </c>
      <c r="B59" s="1846">
        <v>14.07</v>
      </c>
      <c r="C59" s="1846" t="s">
        <v>786</v>
      </c>
      <c r="D59" s="1846">
        <v>5.39</v>
      </c>
      <c r="E59" s="1756">
        <v>1727</v>
      </c>
      <c r="F59" s="788">
        <v>50</v>
      </c>
      <c r="G59" s="466" t="s">
        <v>1123</v>
      </c>
      <c r="H59" s="326">
        <v>54.7</v>
      </c>
      <c r="I59" s="1914"/>
      <c r="J59" s="1103">
        <v>744</v>
      </c>
      <c r="K59" s="1849">
        <f>J59+J60</f>
        <v>2477</v>
      </c>
      <c r="L59" s="662">
        <f>IF(Начало!$D$10=0,0,J59*(1-Начало!$D$10))</f>
        <v>0</v>
      </c>
      <c r="M59" s="1851">
        <f>L59+L60</f>
        <v>0</v>
      </c>
      <c r="N59" s="1853"/>
      <c r="O59" s="1853">
        <v>206400</v>
      </c>
      <c r="P59" s="907"/>
      <c r="Q59" s="927"/>
      <c r="R59" s="1193"/>
      <c r="S59" s="1855">
        <f>M59*N59</f>
        <v>0</v>
      </c>
      <c r="T59" s="1855">
        <f>N59*Z59</f>
        <v>0</v>
      </c>
      <c r="U59" s="1855">
        <f>N59*AB59</f>
        <v>0</v>
      </c>
      <c r="V59" s="414">
        <v>690</v>
      </c>
      <c r="W59" s="414">
        <v>1965</v>
      </c>
      <c r="X59" s="414">
        <v>540</v>
      </c>
      <c r="Y59" s="928">
        <f t="shared" si="15"/>
        <v>0.732159</v>
      </c>
      <c r="Z59" s="1848">
        <f>Y59+Y60</f>
        <v>1.28534196</v>
      </c>
      <c r="AA59" s="415">
        <v>70</v>
      </c>
      <c r="AB59" s="1848">
        <f>AA59+AA60</f>
        <v>175</v>
      </c>
    </row>
    <row r="60" spans="1:28" ht="20.100000000000001" customHeight="1" thickBot="1">
      <c r="A60" s="181" t="s">
        <v>1034</v>
      </c>
      <c r="B60" s="1847"/>
      <c r="C60" s="1847"/>
      <c r="D60" s="1847"/>
      <c r="E60" s="1768"/>
      <c r="F60" s="468">
        <v>62</v>
      </c>
      <c r="G60" s="468" t="s">
        <v>397</v>
      </c>
      <c r="H60" s="327">
        <v>93.2</v>
      </c>
      <c r="I60" s="1914"/>
      <c r="J60" s="1110">
        <v>1733</v>
      </c>
      <c r="K60" s="1850"/>
      <c r="L60" s="613">
        <f>IF(Начало!$D$10=0,0,J60*(1-Начало!$D$10))</f>
        <v>0</v>
      </c>
      <c r="M60" s="1852"/>
      <c r="N60" s="1854"/>
      <c r="O60" s="1854"/>
      <c r="P60" s="247"/>
      <c r="Q60" s="927"/>
      <c r="R60" s="1193"/>
      <c r="S60" s="1856"/>
      <c r="T60" s="1856"/>
      <c r="U60" s="1856"/>
      <c r="V60" s="414">
        <v>1032</v>
      </c>
      <c r="W60" s="414">
        <v>1210</v>
      </c>
      <c r="X60" s="414">
        <v>443</v>
      </c>
      <c r="Y60" s="928">
        <f t="shared" si="15"/>
        <v>0.55318296</v>
      </c>
      <c r="Z60" s="1848"/>
      <c r="AA60" s="415">
        <v>105</v>
      </c>
      <c r="AB60" s="1848"/>
    </row>
    <row r="61" spans="1:28" ht="20.100000000000001" customHeight="1">
      <c r="A61" s="204" t="s">
        <v>402</v>
      </c>
      <c r="B61" s="1846">
        <v>16.97</v>
      </c>
      <c r="C61" s="1846" t="s">
        <v>787</v>
      </c>
      <c r="D61" s="1846">
        <v>6.5</v>
      </c>
      <c r="E61" s="1916">
        <v>2405</v>
      </c>
      <c r="F61" s="944">
        <v>49.8</v>
      </c>
      <c r="G61" s="944" t="s">
        <v>529</v>
      </c>
      <c r="H61" s="489">
        <v>68.5</v>
      </c>
      <c r="I61" s="1914"/>
      <c r="J61" s="1105">
        <v>921</v>
      </c>
      <c r="K61" s="1901">
        <f>J61+J62</f>
        <v>3070</v>
      </c>
      <c r="L61" s="663">
        <f>IF(Начало!$D$10=0,0,J61*(1-Начало!$D$10))</f>
        <v>0</v>
      </c>
      <c r="M61" s="1903">
        <f>L61+L62</f>
        <v>0</v>
      </c>
      <c r="N61" s="1890"/>
      <c r="O61" s="1890">
        <v>261600</v>
      </c>
      <c r="P61" s="247"/>
      <c r="Q61" s="116"/>
      <c r="R61" s="1193"/>
      <c r="S61" s="1855">
        <f>M61*N61</f>
        <v>0</v>
      </c>
      <c r="T61" s="1855">
        <f>N61*Z61</f>
        <v>0</v>
      </c>
      <c r="U61" s="1855">
        <f>N61*AB61</f>
        <v>0</v>
      </c>
      <c r="V61" s="414">
        <v>755</v>
      </c>
      <c r="W61" s="414">
        <v>2080</v>
      </c>
      <c r="X61" s="414">
        <v>585</v>
      </c>
      <c r="Y61" s="431">
        <f t="shared" si="14"/>
        <v>0.91868399999999995</v>
      </c>
      <c r="Z61" s="1848">
        <f>Y61+Y62</f>
        <v>1.4718669599999998</v>
      </c>
      <c r="AA61" s="415">
        <v>88.3</v>
      </c>
      <c r="AB61" s="1848">
        <f>AA61+AA62</f>
        <v>195.3</v>
      </c>
    </row>
    <row r="62" spans="1:28" ht="20.100000000000001" customHeight="1" thickBot="1">
      <c r="A62" s="490" t="s">
        <v>403</v>
      </c>
      <c r="B62" s="1847">
        <v>17</v>
      </c>
      <c r="C62" s="1847"/>
      <c r="D62" s="1847">
        <v>6.5</v>
      </c>
      <c r="E62" s="1917"/>
      <c r="F62" s="492">
        <v>64.3</v>
      </c>
      <c r="G62" s="492" t="s">
        <v>397</v>
      </c>
      <c r="H62" s="491">
        <v>96</v>
      </c>
      <c r="I62" s="1915"/>
      <c r="J62" s="1080">
        <v>2149</v>
      </c>
      <c r="K62" s="1850"/>
      <c r="L62" s="613">
        <f>IF(Начало!$D$10=0,0,J62*(1-Начало!$D$10))</f>
        <v>0</v>
      </c>
      <c r="M62" s="1852"/>
      <c r="N62" s="1854"/>
      <c r="O62" s="1854"/>
      <c r="P62" s="247"/>
      <c r="Q62" s="116"/>
      <c r="R62" s="1193"/>
      <c r="S62" s="1856"/>
      <c r="T62" s="1856"/>
      <c r="U62" s="1856"/>
      <c r="V62" s="414">
        <v>1032</v>
      </c>
      <c r="W62" s="414">
        <v>1210</v>
      </c>
      <c r="X62" s="414">
        <v>443</v>
      </c>
      <c r="Y62" s="431">
        <f t="shared" si="14"/>
        <v>0.55318296</v>
      </c>
      <c r="Z62" s="1848"/>
      <c r="AA62" s="415">
        <v>107</v>
      </c>
      <c r="AB62" s="1848"/>
    </row>
    <row r="63" spans="1:28" ht="21" thickBot="1">
      <c r="A63" s="599" t="s">
        <v>734</v>
      </c>
      <c r="B63" s="600"/>
      <c r="C63" s="600"/>
      <c r="D63" s="600"/>
      <c r="E63" s="600"/>
      <c r="F63" s="600"/>
      <c r="G63" s="600"/>
      <c r="H63" s="600"/>
      <c r="I63" s="600"/>
      <c r="J63" s="601"/>
      <c r="K63" s="1559"/>
      <c r="L63" s="1559"/>
      <c r="M63" s="1906"/>
      <c r="N63" s="602"/>
      <c r="O63" s="566"/>
      <c r="P63" s="244"/>
      <c r="R63" s="1193"/>
      <c r="S63" s="611"/>
    </row>
    <row r="64" spans="1:28" ht="16.5" customHeight="1">
      <c r="A64" s="777" t="s">
        <v>352</v>
      </c>
      <c r="B64" s="1907" t="s">
        <v>353</v>
      </c>
      <c r="C64" s="1908"/>
      <c r="D64" s="1908"/>
      <c r="E64" s="1908"/>
      <c r="F64" s="1908"/>
      <c r="G64" s="1908"/>
      <c r="H64" s="1908"/>
      <c r="I64" s="1908"/>
      <c r="J64" s="1078">
        <v>123</v>
      </c>
      <c r="K64" s="778"/>
      <c r="L64" s="662">
        <f>IF(Начало!$B$8=0,0,J64*(1-Начало!$B$8))</f>
        <v>0</v>
      </c>
      <c r="M64" s="779">
        <f>L64</f>
        <v>0</v>
      </c>
      <c r="N64" s="780"/>
      <c r="O64" s="768">
        <v>9600</v>
      </c>
      <c r="P64" s="89"/>
      <c r="R64" s="1193"/>
      <c r="S64" s="606">
        <f>M64*N64</f>
        <v>0</v>
      </c>
      <c r="T64" s="610">
        <f>IF(OR(Y64="",N64=""),0,(N64*Y64))</f>
        <v>0</v>
      </c>
      <c r="U64" s="606">
        <f>IF(OR(AA64="",N64=""),0,(N64*AA64))</f>
        <v>0</v>
      </c>
    </row>
    <row r="65" spans="1:27" ht="16.5" customHeight="1" thickBot="1">
      <c r="A65" s="772" t="s">
        <v>639</v>
      </c>
      <c r="B65" s="1909" t="s">
        <v>940</v>
      </c>
      <c r="C65" s="1910"/>
      <c r="D65" s="1910"/>
      <c r="E65" s="1910"/>
      <c r="F65" s="1910"/>
      <c r="G65" s="1910"/>
      <c r="H65" s="1910"/>
      <c r="I65" s="1910"/>
      <c r="J65" s="1111">
        <v>236</v>
      </c>
      <c r="K65" s="773"/>
      <c r="L65" s="664">
        <f>IF(Начало!$B$8=0,0,J65*(1-Начало!$B$8))</f>
        <v>0</v>
      </c>
      <c r="M65" s="774">
        <f>L65</f>
        <v>0</v>
      </c>
      <c r="N65" s="775"/>
      <c r="O65" s="776">
        <v>19200</v>
      </c>
      <c r="P65" s="89"/>
      <c r="R65" s="1193"/>
      <c r="S65" s="606">
        <f>M65*N65</f>
        <v>0</v>
      </c>
      <c r="T65" s="610">
        <f>IF(OR(Y65="",N65=""),0,(N65*Y65))</f>
        <v>0</v>
      </c>
      <c r="U65" s="606">
        <f>IF(OR(AA65="",N65=""),0,(N65*AA65))</f>
        <v>0</v>
      </c>
      <c r="V65" s="414">
        <v>47</v>
      </c>
      <c r="W65" s="414">
        <v>190</v>
      </c>
      <c r="X65" s="414">
        <v>150</v>
      </c>
      <c r="Y65" s="889">
        <f t="shared" ref="Y65" si="16">(V65/1000)*(W65/1000)*(X65/1000)</f>
        <v>1.3395E-3</v>
      </c>
      <c r="AA65" s="889">
        <v>0.25</v>
      </c>
    </row>
    <row r="66" spans="1:27">
      <c r="A66" s="731" t="s">
        <v>1005</v>
      </c>
    </row>
  </sheetData>
  <mergeCells count="305">
    <mergeCell ref="D43:D44"/>
    <mergeCell ref="B45:B46"/>
    <mergeCell ref="A40:J40"/>
    <mergeCell ref="B57:B58"/>
    <mergeCell ref="C57:C58"/>
    <mergeCell ref="D57:D58"/>
    <mergeCell ref="B49:B50"/>
    <mergeCell ref="C49:C50"/>
    <mergeCell ref="D49:D50"/>
    <mergeCell ref="B52:B53"/>
    <mergeCell ref="C52:C53"/>
    <mergeCell ref="D52:D53"/>
    <mergeCell ref="B54:B55"/>
    <mergeCell ref="C54:C55"/>
    <mergeCell ref="D54:D55"/>
    <mergeCell ref="C45:C46"/>
    <mergeCell ref="D45:D46"/>
    <mergeCell ref="B47:B48"/>
    <mergeCell ref="I43:I50"/>
    <mergeCell ref="A56:J56"/>
    <mergeCell ref="I52:I55"/>
    <mergeCell ref="I57:I62"/>
    <mergeCell ref="E61:E62"/>
    <mergeCell ref="B61:B62"/>
    <mergeCell ref="B64:I64"/>
    <mergeCell ref="B65:I65"/>
    <mergeCell ref="A51:J51"/>
    <mergeCell ref="Z54:Z55"/>
    <mergeCell ref="Z61:Z62"/>
    <mergeCell ref="Z38:Z39"/>
    <mergeCell ref="AB54:AB55"/>
    <mergeCell ref="AB61:AB62"/>
    <mergeCell ref="AB47:AB48"/>
    <mergeCell ref="AB49:AB50"/>
    <mergeCell ref="AB52:AB53"/>
    <mergeCell ref="Z47:Z48"/>
    <mergeCell ref="Z49:Z50"/>
    <mergeCell ref="Z52:Z53"/>
    <mergeCell ref="Z45:Z46"/>
    <mergeCell ref="AB41:AB42"/>
    <mergeCell ref="Z43:Z44"/>
    <mergeCell ref="AB43:AB44"/>
    <mergeCell ref="C41:C42"/>
    <mergeCell ref="D41:D42"/>
    <mergeCell ref="B43:B44"/>
    <mergeCell ref="C43:C44"/>
    <mergeCell ref="C47:C48"/>
    <mergeCell ref="D47:D48"/>
    <mergeCell ref="U47:U48"/>
    <mergeCell ref="T47:T48"/>
    <mergeCell ref="S49:S50"/>
    <mergeCell ref="K63:M63"/>
    <mergeCell ref="O54:O55"/>
    <mergeCell ref="O61:O62"/>
    <mergeCell ref="N47:N48"/>
    <mergeCell ref="K45:K46"/>
    <mergeCell ref="M45:M46"/>
    <mergeCell ref="T49:T50"/>
    <mergeCell ref="U49:U50"/>
    <mergeCell ref="O49:O50"/>
    <mergeCell ref="U54:U55"/>
    <mergeCell ref="N54:N55"/>
    <mergeCell ref="K51:M51"/>
    <mergeCell ref="U61:U62"/>
    <mergeCell ref="U52:U53"/>
    <mergeCell ref="N49:N50"/>
    <mergeCell ref="M47:M48"/>
    <mergeCell ref="U57:U58"/>
    <mergeCell ref="K52:K53"/>
    <mergeCell ref="M52:M53"/>
    <mergeCell ref="T52:T53"/>
    <mergeCell ref="K61:K62"/>
    <mergeCell ref="Z41:Z42"/>
    <mergeCell ref="S15:S17"/>
    <mergeCell ref="S43:S44"/>
    <mergeCell ref="T43:T44"/>
    <mergeCell ref="U43:U44"/>
    <mergeCell ref="S41:S42"/>
    <mergeCell ref="T41:T42"/>
    <mergeCell ref="U41:U42"/>
    <mergeCell ref="K15:K17"/>
    <mergeCell ref="M15:M17"/>
    <mergeCell ref="K27:M27"/>
    <mergeCell ref="O21:O23"/>
    <mergeCell ref="O24:O26"/>
    <mergeCell ref="O30:O31"/>
    <mergeCell ref="O32:O33"/>
    <mergeCell ref="O34:O35"/>
    <mergeCell ref="O36:O37"/>
    <mergeCell ref="O38:O39"/>
    <mergeCell ref="K29:M29"/>
    <mergeCell ref="N15:N17"/>
    <mergeCell ref="K30:K31"/>
    <mergeCell ref="M30:M31"/>
    <mergeCell ref="N30:N31"/>
    <mergeCell ref="K32:K33"/>
    <mergeCell ref="AB45:AB46"/>
    <mergeCell ref="AB38:AB39"/>
    <mergeCell ref="S21:S23"/>
    <mergeCell ref="T34:T35"/>
    <mergeCell ref="U34:U35"/>
    <mergeCell ref="U36:U37"/>
    <mergeCell ref="U45:U46"/>
    <mergeCell ref="T38:T39"/>
    <mergeCell ref="U38:U39"/>
    <mergeCell ref="T36:T37"/>
    <mergeCell ref="S34:S35"/>
    <mergeCell ref="S36:S37"/>
    <mergeCell ref="S38:S39"/>
    <mergeCell ref="T21:T23"/>
    <mergeCell ref="AB30:AB31"/>
    <mergeCell ref="S32:S33"/>
    <mergeCell ref="T32:T33"/>
    <mergeCell ref="S45:S46"/>
    <mergeCell ref="T45:T46"/>
    <mergeCell ref="AB34:AB35"/>
    <mergeCell ref="AB36:AB37"/>
    <mergeCell ref="Z34:Z35"/>
    <mergeCell ref="Z36:Z37"/>
    <mergeCell ref="AB24:AB26"/>
    <mergeCell ref="S54:S55"/>
    <mergeCell ref="S61:S62"/>
    <mergeCell ref="M61:M62"/>
    <mergeCell ref="T61:T62"/>
    <mergeCell ref="N52:N53"/>
    <mergeCell ref="S52:S53"/>
    <mergeCell ref="K54:K55"/>
    <mergeCell ref="M54:M55"/>
    <mergeCell ref="T54:T55"/>
    <mergeCell ref="O52:O53"/>
    <mergeCell ref="K57:K58"/>
    <mergeCell ref="M57:M58"/>
    <mergeCell ref="N57:N58"/>
    <mergeCell ref="O57:O58"/>
    <mergeCell ref="S57:S58"/>
    <mergeCell ref="T57:T58"/>
    <mergeCell ref="K56:M56"/>
    <mergeCell ref="K49:K50"/>
    <mergeCell ref="K41:K42"/>
    <mergeCell ref="M49:M50"/>
    <mergeCell ref="I32:I39"/>
    <mergeCell ref="K34:K35"/>
    <mergeCell ref="M34:M35"/>
    <mergeCell ref="M32:M33"/>
    <mergeCell ref="K40:M40"/>
    <mergeCell ref="N61:N62"/>
    <mergeCell ref="N45:N46"/>
    <mergeCell ref="N43:N44"/>
    <mergeCell ref="U24:U26"/>
    <mergeCell ref="S24:S26"/>
    <mergeCell ref="I15:I26"/>
    <mergeCell ref="T24:T26"/>
    <mergeCell ref="A29:J29"/>
    <mergeCell ref="B32:B33"/>
    <mergeCell ref="C32:C33"/>
    <mergeCell ref="D32:D33"/>
    <mergeCell ref="B34:B35"/>
    <mergeCell ref="C34:C35"/>
    <mergeCell ref="D34:D35"/>
    <mergeCell ref="D18:D20"/>
    <mergeCell ref="C15:C17"/>
    <mergeCell ref="B21:B23"/>
    <mergeCell ref="C21:C23"/>
    <mergeCell ref="D21:D23"/>
    <mergeCell ref="B24:B26"/>
    <mergeCell ref="C24:C26"/>
    <mergeCell ref="D24:D26"/>
    <mergeCell ref="D15:D17"/>
    <mergeCell ref="B18:B20"/>
    <mergeCell ref="C18:C20"/>
    <mergeCell ref="B15:B17"/>
    <mergeCell ref="M21:M23"/>
    <mergeCell ref="B41:B42"/>
    <mergeCell ref="A1:A3"/>
    <mergeCell ref="B1:L1"/>
    <mergeCell ref="B2:L2"/>
    <mergeCell ref="B3:L3"/>
    <mergeCell ref="L4:L5"/>
    <mergeCell ref="K4:K5"/>
    <mergeCell ref="B30:B31"/>
    <mergeCell ref="C30:C31"/>
    <mergeCell ref="D30:D31"/>
    <mergeCell ref="K21:K23"/>
    <mergeCell ref="K18:K20"/>
    <mergeCell ref="K24:K26"/>
    <mergeCell ref="A14:J14"/>
    <mergeCell ref="C8:C10"/>
    <mergeCell ref="B11:B13"/>
    <mergeCell ref="C11:C13"/>
    <mergeCell ref="K38:K39"/>
    <mergeCell ref="I41:I42"/>
    <mergeCell ref="K36:K37"/>
    <mergeCell ref="J4:J5"/>
    <mergeCell ref="B36:B37"/>
    <mergeCell ref="C36:C37"/>
    <mergeCell ref="D36:D37"/>
    <mergeCell ref="B38:B39"/>
    <mergeCell ref="C38:C39"/>
    <mergeCell ref="D38:D39"/>
    <mergeCell ref="M38:M39"/>
    <mergeCell ref="M36:M37"/>
    <mergeCell ref="B28:I28"/>
    <mergeCell ref="I30:I31"/>
    <mergeCell ref="N36:N37"/>
    <mergeCell ref="N38:N39"/>
    <mergeCell ref="A4:A5"/>
    <mergeCell ref="B4:C4"/>
    <mergeCell ref="D4:D5"/>
    <mergeCell ref="E4:E5"/>
    <mergeCell ref="F4:F5"/>
    <mergeCell ref="G4:G5"/>
    <mergeCell ref="H4:H5"/>
    <mergeCell ref="I4:I5"/>
    <mergeCell ref="M1:N1"/>
    <mergeCell ref="M2:N2"/>
    <mergeCell ref="Z32:Z33"/>
    <mergeCell ref="AB32:AB33"/>
    <mergeCell ref="S30:S31"/>
    <mergeCell ref="T30:T31"/>
    <mergeCell ref="U30:U31"/>
    <mergeCell ref="Z30:Z31"/>
    <mergeCell ref="M3:N3"/>
    <mergeCell ref="S4:S5"/>
    <mergeCell ref="N4:N5"/>
    <mergeCell ref="A6:N6"/>
    <mergeCell ref="M4:M5"/>
    <mergeCell ref="U32:U33"/>
    <mergeCell ref="T4:T5"/>
    <mergeCell ref="U4:U5"/>
    <mergeCell ref="AB15:AB17"/>
    <mergeCell ref="AB18:AB20"/>
    <mergeCell ref="AB21:AB23"/>
    <mergeCell ref="Z15:Z17"/>
    <mergeCell ref="Z18:Z20"/>
    <mergeCell ref="Z21:Z23"/>
    <mergeCell ref="T15:T17"/>
    <mergeCell ref="U15:U17"/>
    <mergeCell ref="T18:T20"/>
    <mergeCell ref="U18:U20"/>
    <mergeCell ref="U21:U23"/>
    <mergeCell ref="Z24:Z26"/>
    <mergeCell ref="Z8:Z10"/>
    <mergeCell ref="AB8:AB10"/>
    <mergeCell ref="Z11:Z13"/>
    <mergeCell ref="AB11:AB13"/>
    <mergeCell ref="A7:J7"/>
    <mergeCell ref="K7:M7"/>
    <mergeCell ref="I8:I13"/>
    <mergeCell ref="K8:K10"/>
    <mergeCell ref="M8:M10"/>
    <mergeCell ref="N8:N10"/>
    <mergeCell ref="S8:S10"/>
    <mergeCell ref="T8:T10"/>
    <mergeCell ref="U8:U10"/>
    <mergeCell ref="K11:K13"/>
    <mergeCell ref="M11:M13"/>
    <mergeCell ref="N11:N13"/>
    <mergeCell ref="S11:S13"/>
    <mergeCell ref="T11:T13"/>
    <mergeCell ref="U11:U13"/>
    <mergeCell ref="D8:D10"/>
    <mergeCell ref="D11:D13"/>
    <mergeCell ref="B8:B10"/>
    <mergeCell ref="O43:O44"/>
    <mergeCell ref="O45:O46"/>
    <mergeCell ref="O47:O48"/>
    <mergeCell ref="S18:S20"/>
    <mergeCell ref="O4:O5"/>
    <mergeCell ref="O8:O10"/>
    <mergeCell ref="O11:O13"/>
    <mergeCell ref="O15:O17"/>
    <mergeCell ref="O18:O20"/>
    <mergeCell ref="S47:S48"/>
    <mergeCell ref="O41:O42"/>
    <mergeCell ref="K14:M14"/>
    <mergeCell ref="N32:N33"/>
    <mergeCell ref="N18:N20"/>
    <mergeCell ref="N21:N23"/>
    <mergeCell ref="N34:N35"/>
    <mergeCell ref="N41:N42"/>
    <mergeCell ref="M41:M42"/>
    <mergeCell ref="K47:K48"/>
    <mergeCell ref="K43:K44"/>
    <mergeCell ref="M43:M44"/>
    <mergeCell ref="M18:M20"/>
    <mergeCell ref="M24:M26"/>
    <mergeCell ref="N24:N26"/>
    <mergeCell ref="C61:C62"/>
    <mergeCell ref="D61:D62"/>
    <mergeCell ref="Z57:Z58"/>
    <mergeCell ref="AB57:AB58"/>
    <mergeCell ref="B59:B60"/>
    <mergeCell ref="C59:C60"/>
    <mergeCell ref="D59:D60"/>
    <mergeCell ref="K59:K60"/>
    <mergeCell ref="M59:M60"/>
    <mergeCell ref="N59:N60"/>
    <mergeCell ref="O59:O60"/>
    <mergeCell ref="S59:S60"/>
    <mergeCell ref="T59:T60"/>
    <mergeCell ref="U59:U60"/>
    <mergeCell ref="Z59:Z60"/>
    <mergeCell ref="AB59:AB60"/>
    <mergeCell ref="E57:E58"/>
    <mergeCell ref="E59:E60"/>
  </mergeCells>
  <printOptions horizontalCentered="1"/>
  <pageMargins left="0.59055118110236227" right="0.59055118110236227" top="0.59055118110236227" bottom="0.59055118110236227" header="0.51181102362204722" footer="0.51181102362204722"/>
  <pageSetup paperSize="9" scale="5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499984740745262"/>
  </sheetPr>
  <dimension ref="A1:AD53"/>
  <sheetViews>
    <sheetView zoomScaleNormal="100" zoomScaleSheetLayoutView="100" workbookViewId="0">
      <pane ySplit="5" topLeftCell="A6" activePane="bottomLeft" state="frozen"/>
      <selection pane="bottomLeft" activeCell="J23" sqref="J23"/>
    </sheetView>
  </sheetViews>
  <sheetFormatPr defaultRowHeight="20.25"/>
  <cols>
    <col min="1" max="1" width="26.5703125" style="9" customWidth="1"/>
    <col min="2" max="3" width="13.5703125" style="10" customWidth="1"/>
    <col min="4" max="4" width="13.28515625" style="11" customWidth="1"/>
    <col min="5" max="5" width="8.140625" style="10" customWidth="1"/>
    <col min="6" max="6" width="8.85546875" style="10" customWidth="1"/>
    <col min="7" max="7" width="11.140625" style="10" customWidth="1"/>
    <col min="8" max="8" width="7.28515625" style="11" customWidth="1"/>
    <col min="9" max="9" width="12" style="11" customWidth="1"/>
    <col min="10" max="10" width="7" style="10" customWidth="1"/>
    <col min="11" max="11" width="8.28515625" style="264" customWidth="1"/>
    <col min="12" max="12" width="8.28515625" style="12" customWidth="1"/>
    <col min="13" max="13" width="8.28515625" style="485" customWidth="1"/>
    <col min="14" max="14" width="7.85546875" style="485" customWidth="1"/>
    <col min="15" max="15" width="13.42578125" style="485" customWidth="1"/>
    <col min="16" max="16" width="13.42578125" style="6" bestFit="1" customWidth="1"/>
    <col min="17" max="17" width="16.140625" style="6" customWidth="1"/>
    <col min="18" max="18" width="8.85546875" style="6" customWidth="1"/>
    <col min="19" max="21" width="10.140625" style="6" hidden="1" customWidth="1"/>
    <col min="22" max="24" width="6.7109375" style="6" hidden="1" customWidth="1"/>
    <col min="25" max="25" width="9.140625" style="6" hidden="1" customWidth="1"/>
    <col min="26" max="26" width="8" style="6" hidden="1" customWidth="1"/>
    <col min="27" max="27" width="9.140625" style="6" hidden="1" customWidth="1"/>
    <col min="28" max="28" width="8" style="6" hidden="1" customWidth="1"/>
    <col min="29" max="29" width="9.140625" style="6"/>
    <col min="30" max="30" width="13.140625" style="38" customWidth="1"/>
    <col min="31" max="16384" width="9.140625" style="6"/>
  </cols>
  <sheetData>
    <row r="1" spans="1:30" ht="15.75" customHeight="1" thickBot="1">
      <c r="A1" s="1701" t="s">
        <v>143</v>
      </c>
      <c r="B1" s="1891" t="s">
        <v>140</v>
      </c>
      <c r="C1" s="1891"/>
      <c r="D1" s="1891"/>
      <c r="E1" s="1891"/>
      <c r="F1" s="1891"/>
      <c r="G1" s="1891"/>
      <c r="H1" s="1891"/>
      <c r="I1" s="1891"/>
      <c r="J1" s="1891"/>
      <c r="K1" s="1891"/>
      <c r="L1" s="1891"/>
      <c r="M1" s="1511">
        <f>'VRF_Мультизональные системы'!Q6+'HRV_Приточные установки'!R5+Чиллеры!S6+Фанкойлы!S6+Руфтопы!R6+ККБ!S6+'Тепловые насосы'!Q6+RAC_multi!S8+PAC!S6+'PAC inverter'!S6+'PAC &gt; 22 кВт'!T6</f>
        <v>0</v>
      </c>
      <c r="N1" s="1526"/>
      <c r="O1" s="960"/>
      <c r="S1" s="95"/>
      <c r="T1" s="95"/>
      <c r="U1" s="146"/>
      <c r="V1" s="144"/>
    </row>
    <row r="2" spans="1:30" ht="15.75" customHeight="1" thickTop="1" thickBot="1">
      <c r="A2" s="1702"/>
      <c r="B2" s="1892" t="s">
        <v>141</v>
      </c>
      <c r="C2" s="1892"/>
      <c r="D2" s="1892"/>
      <c r="E2" s="1892"/>
      <c r="F2" s="1892"/>
      <c r="G2" s="1892"/>
      <c r="H2" s="1892"/>
      <c r="I2" s="1892"/>
      <c r="J2" s="1892"/>
      <c r="K2" s="1892"/>
      <c r="L2" s="1892"/>
      <c r="M2" s="1942">
        <f>'VRF_Мультизональные системы'!R6+'HRV_Приточные установки'!S5+Чиллеры!T6+Фанкойлы!T6+Руфтопы!S6+ККБ!T6+'Тепловые насосы'!R6+RAC_multi!T8+PAC!T6+'PAC inverter'!T6+'PAC &gt; 22 кВт'!U6</f>
        <v>0</v>
      </c>
      <c r="N2" s="1943"/>
      <c r="O2" s="971"/>
    </row>
    <row r="3" spans="1:30" ht="15.75" customHeight="1" thickTop="1" thickBot="1">
      <c r="A3" s="1703"/>
      <c r="B3" s="1893" t="s">
        <v>142</v>
      </c>
      <c r="C3" s="1893"/>
      <c r="D3" s="1893"/>
      <c r="E3" s="1893"/>
      <c r="F3" s="1893"/>
      <c r="G3" s="1893"/>
      <c r="H3" s="1893"/>
      <c r="I3" s="1893"/>
      <c r="J3" s="1893"/>
      <c r="K3" s="1893"/>
      <c r="L3" s="1893"/>
      <c r="M3" s="1940">
        <f>'VRF_Мультизональные системы'!S6+'HRV_Приточные установки'!T5+Чиллеры!U6+Фанкойлы!U6+Руфтопы!T6+ККБ!U6+'Тепловые насосы'!S6+RAC_multi!U8+PAC!U6+'PAC inverter'!U6+'PAC &gt; 22 кВт'!V6</f>
        <v>0</v>
      </c>
      <c r="N3" s="1941"/>
      <c r="O3" s="972"/>
      <c r="AC3" s="38"/>
    </row>
    <row r="4" spans="1:30" s="7" customFormat="1" ht="27.75" customHeight="1">
      <c r="A4" s="1933" t="s">
        <v>163</v>
      </c>
      <c r="B4" s="1934" t="s">
        <v>784</v>
      </c>
      <c r="C4" s="1935"/>
      <c r="D4" s="1936" t="s">
        <v>785</v>
      </c>
      <c r="E4" s="1448" t="s">
        <v>166</v>
      </c>
      <c r="F4" s="1448" t="s">
        <v>788</v>
      </c>
      <c r="G4" s="1448" t="s">
        <v>26</v>
      </c>
      <c r="H4" s="1929" t="s">
        <v>13</v>
      </c>
      <c r="I4" s="1448" t="s">
        <v>330</v>
      </c>
      <c r="J4" s="1931" t="s">
        <v>6</v>
      </c>
      <c r="K4" s="1807"/>
      <c r="L4" s="1931" t="s">
        <v>3</v>
      </c>
      <c r="M4" s="1932"/>
      <c r="N4" s="1464" t="s">
        <v>144</v>
      </c>
      <c r="O4" s="1950" t="s">
        <v>721</v>
      </c>
      <c r="S4" s="1652" t="s">
        <v>147</v>
      </c>
      <c r="T4" s="1652" t="s">
        <v>151</v>
      </c>
      <c r="U4" s="1652" t="s">
        <v>153</v>
      </c>
      <c r="AC4" s="83"/>
      <c r="AD4" s="83"/>
    </row>
    <row r="5" spans="1:30" s="7" customFormat="1" ht="23.25" customHeight="1" thickBot="1">
      <c r="A5" s="1881"/>
      <c r="B5" s="308" t="s">
        <v>167</v>
      </c>
      <c r="C5" s="308" t="s">
        <v>168</v>
      </c>
      <c r="D5" s="1885"/>
      <c r="E5" s="1449"/>
      <c r="F5" s="1449"/>
      <c r="G5" s="1449"/>
      <c r="H5" s="1930"/>
      <c r="I5" s="1887"/>
      <c r="J5" s="317" t="s">
        <v>148</v>
      </c>
      <c r="K5" s="318" t="s">
        <v>149</v>
      </c>
      <c r="L5" s="319" t="s">
        <v>148</v>
      </c>
      <c r="M5" s="459" t="s">
        <v>149</v>
      </c>
      <c r="N5" s="1454"/>
      <c r="O5" s="1519"/>
      <c r="S5" s="1652"/>
      <c r="T5" s="1652"/>
      <c r="U5" s="1652"/>
      <c r="Y5" s="117" t="s">
        <v>138</v>
      </c>
      <c r="Z5" s="117"/>
      <c r="AA5" s="117" t="s">
        <v>137</v>
      </c>
      <c r="AB5" s="117"/>
      <c r="AD5" s="83"/>
    </row>
    <row r="6" spans="1:30" s="7" customFormat="1" ht="26.25" customHeight="1" thickBot="1">
      <c r="A6" s="1808" t="s">
        <v>21</v>
      </c>
      <c r="B6" s="1809"/>
      <c r="C6" s="1809"/>
      <c r="D6" s="1809"/>
      <c r="E6" s="1809"/>
      <c r="F6" s="1809"/>
      <c r="G6" s="1809"/>
      <c r="H6" s="1809"/>
      <c r="I6" s="1809"/>
      <c r="J6" s="1809"/>
      <c r="K6" s="1809"/>
      <c r="L6" s="1809"/>
      <c r="M6" s="1809"/>
      <c r="N6" s="558"/>
      <c r="O6" s="558"/>
      <c r="S6" s="138">
        <f>SUM(S8:S52)</f>
        <v>0</v>
      </c>
      <c r="T6" s="138">
        <f>SUM(T8:T52)</f>
        <v>0</v>
      </c>
      <c r="U6" s="138">
        <f>SUM(U8:U52)</f>
        <v>0</v>
      </c>
      <c r="V6" s="138"/>
      <c r="W6" s="138"/>
      <c r="X6" s="138"/>
      <c r="Y6" s="138"/>
      <c r="Z6" s="138"/>
      <c r="AA6" s="138"/>
      <c r="AB6" s="138"/>
      <c r="AD6" s="83"/>
    </row>
    <row r="7" spans="1:30" s="7" customFormat="1" ht="67.5" customHeight="1" thickBot="1">
      <c r="A7" s="1392" t="s">
        <v>1133</v>
      </c>
      <c r="B7" s="1393"/>
      <c r="C7" s="1393"/>
      <c r="D7" s="1393"/>
      <c r="E7" s="1393"/>
      <c r="F7" s="1393"/>
      <c r="G7" s="1393"/>
      <c r="H7" s="1393"/>
      <c r="I7" s="1393"/>
      <c r="J7" s="1732" t="s">
        <v>941</v>
      </c>
      <c r="K7" s="1733"/>
      <c r="L7" s="1733"/>
      <c r="M7" s="1734"/>
      <c r="N7" s="566"/>
      <c r="O7" s="566"/>
      <c r="AD7" s="83"/>
    </row>
    <row r="8" spans="1:30" ht="19.5" customHeight="1">
      <c r="A8" s="156" t="s">
        <v>1041</v>
      </c>
      <c r="B8" s="326" t="s">
        <v>757</v>
      </c>
      <c r="C8" s="326" t="s">
        <v>758</v>
      </c>
      <c r="D8" s="326" t="s">
        <v>759</v>
      </c>
      <c r="E8" s="466">
        <v>650</v>
      </c>
      <c r="F8" s="450">
        <v>38</v>
      </c>
      <c r="G8" s="455" t="s">
        <v>442</v>
      </c>
      <c r="H8" s="493">
        <v>16.5</v>
      </c>
      <c r="I8" s="1947" t="s">
        <v>775</v>
      </c>
      <c r="J8" s="583">
        <v>471</v>
      </c>
      <c r="K8" s="1870">
        <f>J8+J9+J10</f>
        <v>1566</v>
      </c>
      <c r="L8" s="287">
        <f>IF(Начало!$D$10=0,0,J8*(1-Начало!$D$10))</f>
        <v>0</v>
      </c>
      <c r="M8" s="1926">
        <f>L8+L9+L10</f>
        <v>0</v>
      </c>
      <c r="N8" s="1859"/>
      <c r="O8" s="1859">
        <v>117000</v>
      </c>
      <c r="P8" s="698" t="s">
        <v>1042</v>
      </c>
      <c r="Q8" s="90"/>
      <c r="R8" s="1193"/>
      <c r="S8" s="1855">
        <f>N8*M8</f>
        <v>0</v>
      </c>
      <c r="T8" s="1921">
        <f>N8*Z8</f>
        <v>0</v>
      </c>
      <c r="U8" s="1921">
        <f>N8*AB8</f>
        <v>0</v>
      </c>
      <c r="V8" s="414">
        <v>662</v>
      </c>
      <c r="W8" s="414">
        <v>317</v>
      </c>
      <c r="X8" s="414">
        <v>662</v>
      </c>
      <c r="Y8" s="440">
        <f t="shared" ref="Y8:Y10" si="0">(V8/1000)*(W8/1000)*(X8/1000)</f>
        <v>0.138923348</v>
      </c>
      <c r="Z8" s="1920">
        <f>Y8+Y9+Y10</f>
        <v>0.42348847300000003</v>
      </c>
      <c r="AA8" s="415">
        <v>19</v>
      </c>
      <c r="AB8" s="1919">
        <f>AA8+AA9+AA10</f>
        <v>61.9</v>
      </c>
      <c r="AC8" s="934"/>
      <c r="AD8" s="201"/>
    </row>
    <row r="9" spans="1:30" s="8" customFormat="1" ht="19.5" customHeight="1">
      <c r="A9" s="359" t="s">
        <v>1009</v>
      </c>
      <c r="B9" s="494"/>
      <c r="C9" s="494"/>
      <c r="D9" s="495"/>
      <c r="E9" s="495"/>
      <c r="F9" s="159"/>
      <c r="G9" s="93" t="s">
        <v>443</v>
      </c>
      <c r="H9" s="496">
        <v>2.5</v>
      </c>
      <c r="I9" s="1948"/>
      <c r="J9" s="581">
        <v>112</v>
      </c>
      <c r="K9" s="1871"/>
      <c r="L9" s="196">
        <f>IF(Начало!$D$10=0,0,J9*(1-Начало!$D$10))</f>
        <v>0</v>
      </c>
      <c r="M9" s="1924"/>
      <c r="N9" s="1860"/>
      <c r="O9" s="1860"/>
      <c r="P9" s="698"/>
      <c r="Q9" s="90"/>
      <c r="R9" s="1193"/>
      <c r="S9" s="1863"/>
      <c r="T9" s="1922"/>
      <c r="U9" s="1922"/>
      <c r="V9" s="414">
        <v>715</v>
      </c>
      <c r="W9" s="414">
        <v>125</v>
      </c>
      <c r="X9" s="414">
        <v>715</v>
      </c>
      <c r="Y9" s="440">
        <f t="shared" si="0"/>
        <v>6.3903124999999991E-2</v>
      </c>
      <c r="Z9" s="1920"/>
      <c r="AA9" s="415">
        <v>4.5</v>
      </c>
      <c r="AB9" s="1919"/>
      <c r="AC9" s="1198"/>
      <c r="AD9" s="201"/>
    </row>
    <row r="10" spans="1:30" ht="19.5" customHeight="1" thickBot="1">
      <c r="A10" s="157" t="s">
        <v>680</v>
      </c>
      <c r="B10" s="327"/>
      <c r="C10" s="327"/>
      <c r="D10" s="327">
        <v>2.2000000000000002</v>
      </c>
      <c r="E10" s="468"/>
      <c r="F10" s="449">
        <v>56.5</v>
      </c>
      <c r="G10" s="449" t="s">
        <v>520</v>
      </c>
      <c r="H10" s="497">
        <v>34.5</v>
      </c>
      <c r="I10" s="1949"/>
      <c r="J10" s="582">
        <v>983</v>
      </c>
      <c r="K10" s="1872"/>
      <c r="L10" s="224">
        <f>IF(Начало!$D$10=0,0,J10*(1-Начало!$D$10))</f>
        <v>0</v>
      </c>
      <c r="M10" s="1925"/>
      <c r="N10" s="1861"/>
      <c r="O10" s="1861"/>
      <c r="P10" s="90"/>
      <c r="Q10" s="90"/>
      <c r="R10" s="1193"/>
      <c r="S10" s="1856"/>
      <c r="T10" s="1923"/>
      <c r="U10" s="1923"/>
      <c r="V10" s="414">
        <v>920</v>
      </c>
      <c r="W10" s="414">
        <v>390</v>
      </c>
      <c r="X10" s="414">
        <v>615</v>
      </c>
      <c r="Y10" s="440">
        <f t="shared" si="0"/>
        <v>0.220662</v>
      </c>
      <c r="Z10" s="1920"/>
      <c r="AA10" s="415">
        <v>38.4</v>
      </c>
      <c r="AB10" s="1919"/>
      <c r="AC10" s="1198"/>
      <c r="AD10" s="201"/>
    </row>
    <row r="11" spans="1:30" s="7" customFormat="1" ht="81" customHeight="1" thickBot="1">
      <c r="A11" s="1392" t="s">
        <v>1134</v>
      </c>
      <c r="B11" s="1393"/>
      <c r="C11" s="1393"/>
      <c r="D11" s="1393"/>
      <c r="E11" s="1393"/>
      <c r="F11" s="1393"/>
      <c r="G11" s="1393"/>
      <c r="H11" s="1393"/>
      <c r="I11" s="1393"/>
      <c r="J11" s="1732" t="s">
        <v>941</v>
      </c>
      <c r="K11" s="1733"/>
      <c r="L11" s="1733"/>
      <c r="M11" s="1734"/>
      <c r="N11" s="566"/>
      <c r="O11" s="566"/>
      <c r="R11" s="1193"/>
      <c r="AC11" s="1198"/>
      <c r="AD11" s="201"/>
    </row>
    <row r="12" spans="1:30" ht="20.100000000000001" customHeight="1">
      <c r="A12" s="735" t="s">
        <v>681</v>
      </c>
      <c r="B12" s="326" t="s">
        <v>746</v>
      </c>
      <c r="C12" s="326" t="s">
        <v>747</v>
      </c>
      <c r="D12" s="326" t="s">
        <v>753</v>
      </c>
      <c r="E12" s="450">
        <v>1450</v>
      </c>
      <c r="F12" s="450">
        <v>39</v>
      </c>
      <c r="G12" s="455" t="s">
        <v>578</v>
      </c>
      <c r="H12" s="326">
        <v>24</v>
      </c>
      <c r="I12" s="1944" t="s">
        <v>327</v>
      </c>
      <c r="J12" s="583">
        <v>616</v>
      </c>
      <c r="K12" s="1870">
        <f>J12+J13+J14</f>
        <v>2011</v>
      </c>
      <c r="L12" s="287">
        <f>IF(Начало!$D$10=0,0,J12*(1-Начало!$D$10))</f>
        <v>0</v>
      </c>
      <c r="M12" s="1926">
        <f>L12+L13+L14</f>
        <v>0</v>
      </c>
      <c r="N12" s="1859"/>
      <c r="O12" s="1859">
        <v>151000</v>
      </c>
      <c r="P12" s="698"/>
      <c r="Q12" s="90"/>
      <c r="R12" s="1193"/>
      <c r="S12" s="1855">
        <f>N12*M12</f>
        <v>0</v>
      </c>
      <c r="T12" s="1921">
        <f>N12*Z12</f>
        <v>0</v>
      </c>
      <c r="U12" s="1921">
        <f>N12*AB12</f>
        <v>0</v>
      </c>
      <c r="V12" s="414">
        <v>900</v>
      </c>
      <c r="W12" s="414">
        <v>257</v>
      </c>
      <c r="X12" s="414">
        <v>900</v>
      </c>
      <c r="Y12" s="440">
        <f t="shared" ref="Y12:Y26" si="1">(V12/1000)*(W12/1000)*(X12/1000)</f>
        <v>0.20817000000000002</v>
      </c>
      <c r="Z12" s="1920">
        <f>Y12+Y13+Y14</f>
        <v>0.63902812500000006</v>
      </c>
      <c r="AA12" s="415">
        <v>28</v>
      </c>
      <c r="AB12" s="1919">
        <f>AA12+AA13+AA14</f>
        <v>90</v>
      </c>
      <c r="AC12" s="1198"/>
      <c r="AD12" s="201"/>
    </row>
    <row r="13" spans="1:30" s="8" customFormat="1" ht="20.100000000000001" customHeight="1">
      <c r="A13" s="153" t="s">
        <v>1043</v>
      </c>
      <c r="B13" s="736"/>
      <c r="C13" s="495"/>
      <c r="D13" s="495"/>
      <c r="E13" s="495"/>
      <c r="F13" s="159"/>
      <c r="G13" s="93" t="s">
        <v>577</v>
      </c>
      <c r="H13" s="70">
        <v>7</v>
      </c>
      <c r="I13" s="1945"/>
      <c r="J13" s="581">
        <v>126</v>
      </c>
      <c r="K13" s="1871"/>
      <c r="L13" s="196">
        <f>IF(Начало!$D$10=0,0,J13*(1-Начало!$D$10))</f>
        <v>0</v>
      </c>
      <c r="M13" s="1924"/>
      <c r="N13" s="1860"/>
      <c r="O13" s="1860"/>
      <c r="P13" s="698"/>
      <c r="Q13" s="90"/>
      <c r="R13" s="1193"/>
      <c r="S13" s="1863"/>
      <c r="T13" s="1922"/>
      <c r="U13" s="1922"/>
      <c r="V13" s="414">
        <v>1035</v>
      </c>
      <c r="W13" s="414">
        <v>130</v>
      </c>
      <c r="X13" s="414">
        <v>1035</v>
      </c>
      <c r="Y13" s="440">
        <f t="shared" si="1"/>
        <v>0.13925925</v>
      </c>
      <c r="Z13" s="1920"/>
      <c r="AA13" s="415">
        <v>10.5</v>
      </c>
      <c r="AB13" s="1919"/>
      <c r="AC13" s="1198"/>
      <c r="AD13" s="201"/>
    </row>
    <row r="14" spans="1:30" ht="20.100000000000001" customHeight="1" thickBot="1">
      <c r="A14" s="737" t="s">
        <v>682</v>
      </c>
      <c r="B14" s="69"/>
      <c r="C14" s="69"/>
      <c r="D14" s="327">
        <v>2.95</v>
      </c>
      <c r="E14" s="468"/>
      <c r="F14" s="449">
        <v>60.5</v>
      </c>
      <c r="G14" s="449" t="s">
        <v>521</v>
      </c>
      <c r="H14" s="327">
        <v>49</v>
      </c>
      <c r="I14" s="1945"/>
      <c r="J14" s="582">
        <v>1269</v>
      </c>
      <c r="K14" s="1872"/>
      <c r="L14" s="224">
        <f>IF(Начало!$D$10=0,0,J14*(1-Начало!$D$10))</f>
        <v>0</v>
      </c>
      <c r="M14" s="1925"/>
      <c r="N14" s="1861"/>
      <c r="O14" s="1861"/>
      <c r="P14" s="90"/>
      <c r="Q14" s="90"/>
      <c r="R14" s="1193"/>
      <c r="S14" s="1856"/>
      <c r="T14" s="1923"/>
      <c r="U14" s="1923"/>
      <c r="V14" s="414">
        <v>965</v>
      </c>
      <c r="W14" s="414">
        <v>765</v>
      </c>
      <c r="X14" s="414">
        <v>395</v>
      </c>
      <c r="Y14" s="440">
        <f t="shared" si="1"/>
        <v>0.29159887500000004</v>
      </c>
      <c r="Z14" s="1920"/>
      <c r="AA14" s="415">
        <v>51.5</v>
      </c>
      <c r="AB14" s="1919"/>
      <c r="AC14" s="1198"/>
      <c r="AD14" s="201"/>
    </row>
    <row r="15" spans="1:30" ht="20.100000000000001" customHeight="1">
      <c r="A15" s="735" t="s">
        <v>683</v>
      </c>
      <c r="B15" s="326" t="s">
        <v>748</v>
      </c>
      <c r="C15" s="326" t="s">
        <v>749</v>
      </c>
      <c r="D15" s="326" t="s">
        <v>754</v>
      </c>
      <c r="E15" s="466">
        <v>1900</v>
      </c>
      <c r="F15" s="450">
        <v>47</v>
      </c>
      <c r="G15" s="455" t="s">
        <v>578</v>
      </c>
      <c r="H15" s="326">
        <v>25.6</v>
      </c>
      <c r="I15" s="1945"/>
      <c r="J15" s="584">
        <v>919</v>
      </c>
      <c r="K15" s="1876">
        <f>J15+J16+J17</f>
        <v>2988</v>
      </c>
      <c r="L15" s="286">
        <f>IF(Начало!$D$10=0,0,J15*(1-Начало!$D$10))</f>
        <v>0</v>
      </c>
      <c r="M15" s="1924">
        <f>L15+L16+L17</f>
        <v>0</v>
      </c>
      <c r="N15" s="1864"/>
      <c r="O15" s="1864">
        <v>224000</v>
      </c>
      <c r="P15" s="90"/>
      <c r="Q15" s="90"/>
      <c r="R15" s="1193"/>
      <c r="S15" s="1855">
        <f>N15*M15</f>
        <v>0</v>
      </c>
      <c r="T15" s="1921">
        <f>N15*Z15</f>
        <v>0</v>
      </c>
      <c r="U15" s="1921">
        <f>N15*AB15</f>
        <v>0</v>
      </c>
      <c r="V15" s="414">
        <v>900</v>
      </c>
      <c r="W15" s="414">
        <v>257</v>
      </c>
      <c r="X15" s="414">
        <v>900</v>
      </c>
      <c r="Y15" s="440">
        <f t="shared" si="1"/>
        <v>0.20817000000000002</v>
      </c>
      <c r="Z15" s="1920">
        <f>Y15+Y16+Y17</f>
        <v>0.82430425000000007</v>
      </c>
      <c r="AA15" s="415">
        <v>29.6</v>
      </c>
      <c r="AB15" s="1919">
        <f>AA15+AA16+AA17</f>
        <v>127</v>
      </c>
      <c r="AC15" s="1198"/>
      <c r="AD15" s="201"/>
    </row>
    <row r="16" spans="1:30" ht="20.100000000000001" customHeight="1">
      <c r="A16" s="153" t="s">
        <v>1043</v>
      </c>
      <c r="B16" s="736"/>
      <c r="C16" s="495"/>
      <c r="D16" s="495"/>
      <c r="E16" s="495"/>
      <c r="F16" s="159"/>
      <c r="G16" s="93" t="s">
        <v>577</v>
      </c>
      <c r="H16" s="70">
        <v>7</v>
      </c>
      <c r="I16" s="1945"/>
      <c r="J16" s="581">
        <v>126</v>
      </c>
      <c r="K16" s="1871"/>
      <c r="L16" s="196">
        <f>IF(Начало!$D$10=0,0,J16*(1-Начало!$D$10))</f>
        <v>0</v>
      </c>
      <c r="M16" s="1924"/>
      <c r="N16" s="1860"/>
      <c r="O16" s="1860"/>
      <c r="P16" s="698"/>
      <c r="Q16" s="90"/>
      <c r="R16" s="1193"/>
      <c r="S16" s="1863"/>
      <c r="T16" s="1922"/>
      <c r="U16" s="1922"/>
      <c r="V16" s="414">
        <v>1035</v>
      </c>
      <c r="W16" s="414">
        <v>130</v>
      </c>
      <c r="X16" s="414">
        <v>1035</v>
      </c>
      <c r="Y16" s="440">
        <f t="shared" si="1"/>
        <v>0.13925925</v>
      </c>
      <c r="Z16" s="1920"/>
      <c r="AA16" s="415">
        <v>10.5</v>
      </c>
      <c r="AB16" s="1919"/>
      <c r="AC16" s="1198"/>
      <c r="AD16" s="201"/>
    </row>
    <row r="17" spans="1:30" ht="20.100000000000001" customHeight="1" thickBot="1">
      <c r="A17" s="737" t="s">
        <v>684</v>
      </c>
      <c r="B17" s="69"/>
      <c r="C17" s="69"/>
      <c r="D17" s="327">
        <v>5.3</v>
      </c>
      <c r="E17" s="468"/>
      <c r="F17" s="449">
        <v>62</v>
      </c>
      <c r="G17" s="449" t="s">
        <v>530</v>
      </c>
      <c r="H17" s="327">
        <v>81</v>
      </c>
      <c r="I17" s="1945"/>
      <c r="J17" s="1102">
        <v>1943</v>
      </c>
      <c r="K17" s="1927"/>
      <c r="L17" s="286">
        <f>IF(Начало!$D$10=0,0,J17*(1-Начало!$D$10))</f>
        <v>0</v>
      </c>
      <c r="M17" s="1924"/>
      <c r="N17" s="1928"/>
      <c r="O17" s="1928"/>
      <c r="P17" s="90"/>
      <c r="Q17" s="90"/>
      <c r="R17" s="1193"/>
      <c r="S17" s="1856"/>
      <c r="T17" s="1923"/>
      <c r="U17" s="1923"/>
      <c r="V17" s="414">
        <v>1090</v>
      </c>
      <c r="W17" s="414">
        <v>875</v>
      </c>
      <c r="X17" s="414">
        <v>500</v>
      </c>
      <c r="Y17" s="440">
        <f t="shared" si="1"/>
        <v>0.47687500000000005</v>
      </c>
      <c r="Z17" s="1920"/>
      <c r="AA17" s="415">
        <v>86.9</v>
      </c>
      <c r="AB17" s="1919"/>
      <c r="AC17" s="1198"/>
      <c r="AD17" s="201"/>
    </row>
    <row r="18" spans="1:30" ht="20.100000000000001" customHeight="1">
      <c r="A18" s="735" t="s">
        <v>685</v>
      </c>
      <c r="B18" s="326" t="s">
        <v>750</v>
      </c>
      <c r="C18" s="326" t="s">
        <v>751</v>
      </c>
      <c r="D18" s="326" t="s">
        <v>755</v>
      </c>
      <c r="E18" s="466">
        <v>1820</v>
      </c>
      <c r="F18" s="450">
        <v>45</v>
      </c>
      <c r="G18" s="455" t="s">
        <v>729</v>
      </c>
      <c r="H18" s="326">
        <v>28</v>
      </c>
      <c r="I18" s="1945"/>
      <c r="J18" s="583">
        <v>1060</v>
      </c>
      <c r="K18" s="1870">
        <f>J18+J19+J20</f>
        <v>3389</v>
      </c>
      <c r="L18" s="287">
        <f>IF(Начало!$D$10=0,0,J18*(1-Начало!$D$10))</f>
        <v>0</v>
      </c>
      <c r="M18" s="1926">
        <f>L18+L19+L20</f>
        <v>0</v>
      </c>
      <c r="N18" s="1859"/>
      <c r="O18" s="1859">
        <v>254000</v>
      </c>
      <c r="P18" s="698"/>
      <c r="Q18" s="90"/>
      <c r="R18" s="1193"/>
      <c r="S18" s="1855">
        <f>N18*M18</f>
        <v>0</v>
      </c>
      <c r="T18" s="1921">
        <f>N18*Z18</f>
        <v>0</v>
      </c>
      <c r="U18" s="1921">
        <f>N18*AB18</f>
        <v>0</v>
      </c>
      <c r="V18" s="414">
        <v>900</v>
      </c>
      <c r="W18" s="414">
        <v>292</v>
      </c>
      <c r="X18" s="414">
        <v>900</v>
      </c>
      <c r="Y18" s="440">
        <f t="shared" ref="Y18:Y23" si="2">(V18/1000)*(W18/1000)*(X18/1000)</f>
        <v>0.23651999999999998</v>
      </c>
      <c r="Z18" s="1920">
        <f>Y18+Y19+Y20</f>
        <v>1.1779762499999999</v>
      </c>
      <c r="AA18" s="415">
        <v>32.1</v>
      </c>
      <c r="AB18" s="1919">
        <f>AA18+AA19+AA20</f>
        <v>163.80000000000001</v>
      </c>
      <c r="AC18" s="1198"/>
      <c r="AD18" s="201"/>
    </row>
    <row r="19" spans="1:30" ht="20.100000000000001" customHeight="1">
      <c r="A19" s="153" t="s">
        <v>1043</v>
      </c>
      <c r="B19" s="736"/>
      <c r="C19" s="495"/>
      <c r="D19" s="495"/>
      <c r="E19" s="495"/>
      <c r="F19" s="159"/>
      <c r="G19" s="93" t="s">
        <v>577</v>
      </c>
      <c r="H19" s="70">
        <v>7</v>
      </c>
      <c r="I19" s="1945"/>
      <c r="J19" s="581">
        <v>126</v>
      </c>
      <c r="K19" s="1871"/>
      <c r="L19" s="196">
        <f>IF(Начало!$D$10=0,0,J19*(1-Начало!$D$10))</f>
        <v>0</v>
      </c>
      <c r="M19" s="1924"/>
      <c r="N19" s="1860"/>
      <c r="O19" s="1860"/>
      <c r="P19" s="698"/>
      <c r="Q19" s="90"/>
      <c r="R19" s="1193"/>
      <c r="S19" s="1863"/>
      <c r="T19" s="1922"/>
      <c r="U19" s="1922"/>
      <c r="V19" s="414">
        <v>1035</v>
      </c>
      <c r="W19" s="414">
        <v>130</v>
      </c>
      <c r="X19" s="414">
        <v>1035</v>
      </c>
      <c r="Y19" s="440">
        <f t="shared" si="2"/>
        <v>0.13925925</v>
      </c>
      <c r="Z19" s="1920"/>
      <c r="AA19" s="415">
        <v>10.5</v>
      </c>
      <c r="AB19" s="1919"/>
      <c r="AC19" s="1198"/>
      <c r="AD19" s="201"/>
    </row>
    <row r="20" spans="1:30" ht="20.100000000000001" customHeight="1" thickBot="1">
      <c r="A20" s="737" t="s">
        <v>686</v>
      </c>
      <c r="B20" s="935"/>
      <c r="C20" s="935"/>
      <c r="D20" s="327">
        <v>6.1</v>
      </c>
      <c r="E20" s="468"/>
      <c r="F20" s="449">
        <v>65</v>
      </c>
      <c r="G20" s="449" t="s">
        <v>1135</v>
      </c>
      <c r="H20" s="327">
        <v>108.1</v>
      </c>
      <c r="I20" s="1945"/>
      <c r="J20" s="582">
        <v>2203</v>
      </c>
      <c r="K20" s="1872"/>
      <c r="L20" s="224">
        <f>IF(Начало!$D$10=0,0,J20*(1-Начало!$D$10))</f>
        <v>0</v>
      </c>
      <c r="M20" s="1925"/>
      <c r="N20" s="1861"/>
      <c r="O20" s="1861"/>
      <c r="P20" s="90"/>
      <c r="Q20" s="90"/>
      <c r="R20" s="1193"/>
      <c r="S20" s="1856"/>
      <c r="T20" s="1923"/>
      <c r="U20" s="1923"/>
      <c r="V20" s="414">
        <v>1095</v>
      </c>
      <c r="W20" s="414">
        <v>1480</v>
      </c>
      <c r="X20" s="414">
        <v>495</v>
      </c>
      <c r="Y20" s="440">
        <f t="shared" si="2"/>
        <v>0.80219700000000005</v>
      </c>
      <c r="Z20" s="1920"/>
      <c r="AA20" s="415">
        <v>121.2</v>
      </c>
      <c r="AB20" s="1919"/>
      <c r="AC20" s="1198"/>
      <c r="AD20" s="201"/>
    </row>
    <row r="21" spans="1:30" ht="20.100000000000001" customHeight="1">
      <c r="A21" s="735" t="s">
        <v>688</v>
      </c>
      <c r="B21" s="326" t="s">
        <v>751</v>
      </c>
      <c r="C21" s="326" t="s">
        <v>752</v>
      </c>
      <c r="D21" s="326" t="s">
        <v>756</v>
      </c>
      <c r="E21" s="466">
        <v>1900</v>
      </c>
      <c r="F21" s="450">
        <v>46</v>
      </c>
      <c r="G21" s="455" t="s">
        <v>729</v>
      </c>
      <c r="H21" s="326">
        <v>31</v>
      </c>
      <c r="I21" s="1945"/>
      <c r="J21" s="584">
        <v>1222</v>
      </c>
      <c r="K21" s="1876">
        <f>J21+J22+J23</f>
        <v>4203</v>
      </c>
      <c r="L21" s="286">
        <f>IF(Начало!$D$10=0,0,J21*(1-Начало!$D$10))</f>
        <v>0</v>
      </c>
      <c r="M21" s="1924">
        <f>L21+L22+L23</f>
        <v>0</v>
      </c>
      <c r="N21" s="1864"/>
      <c r="O21" s="1864">
        <v>315000</v>
      </c>
      <c r="P21" s="90"/>
      <c r="Q21" s="90"/>
      <c r="R21" s="1193"/>
      <c r="S21" s="1855">
        <f>N21*M21</f>
        <v>0</v>
      </c>
      <c r="T21" s="1921">
        <f>N21*Z21</f>
        <v>0</v>
      </c>
      <c r="U21" s="1921">
        <f>N21*AB21</f>
        <v>0</v>
      </c>
      <c r="V21" s="414">
        <v>900</v>
      </c>
      <c r="W21" s="414">
        <v>292</v>
      </c>
      <c r="X21" s="414">
        <v>900</v>
      </c>
      <c r="Y21" s="440">
        <f t="shared" si="2"/>
        <v>0.23651999999999998</v>
      </c>
      <c r="Z21" s="1920">
        <f>Y21+Y22+Y23</f>
        <v>1.1779762499999999</v>
      </c>
      <c r="AA21" s="415">
        <v>34</v>
      </c>
      <c r="AB21" s="1919">
        <f>AA21+AA22+AA23</f>
        <v>170.5</v>
      </c>
      <c r="AC21" s="1198"/>
      <c r="AD21" s="201"/>
    </row>
    <row r="22" spans="1:30" ht="20.100000000000001" customHeight="1">
      <c r="A22" s="153" t="s">
        <v>1043</v>
      </c>
      <c r="B22" s="738"/>
      <c r="C22" s="494"/>
      <c r="D22" s="495"/>
      <c r="E22" s="495"/>
      <c r="F22" s="159"/>
      <c r="G22" s="93" t="s">
        <v>577</v>
      </c>
      <c r="H22" s="70">
        <v>7</v>
      </c>
      <c r="I22" s="1945"/>
      <c r="J22" s="581">
        <v>126</v>
      </c>
      <c r="K22" s="1871"/>
      <c r="L22" s="196">
        <f>IF(Начало!$D$10=0,0,J22*(1-Начало!$D$10))</f>
        <v>0</v>
      </c>
      <c r="M22" s="1924"/>
      <c r="N22" s="1860"/>
      <c r="O22" s="1860"/>
      <c r="P22" s="698"/>
      <c r="Q22" s="90"/>
      <c r="R22" s="1193"/>
      <c r="S22" s="1863"/>
      <c r="T22" s="1922"/>
      <c r="U22" s="1922"/>
      <c r="V22" s="414">
        <v>1035</v>
      </c>
      <c r="W22" s="414">
        <v>130</v>
      </c>
      <c r="X22" s="414">
        <v>1035</v>
      </c>
      <c r="Y22" s="440">
        <f t="shared" si="2"/>
        <v>0.13925925</v>
      </c>
      <c r="Z22" s="1920"/>
      <c r="AA22" s="415">
        <v>10.5</v>
      </c>
      <c r="AB22" s="1919"/>
      <c r="AC22" s="1198"/>
      <c r="AD22" s="201"/>
    </row>
    <row r="23" spans="1:30" ht="19.5" customHeight="1" thickBot="1">
      <c r="A23" s="737" t="s">
        <v>689</v>
      </c>
      <c r="B23" s="327"/>
      <c r="C23" s="327"/>
      <c r="D23" s="327">
        <v>7.5</v>
      </c>
      <c r="E23" s="468"/>
      <c r="F23" s="449">
        <v>62.5</v>
      </c>
      <c r="G23" s="449" t="s">
        <v>1135</v>
      </c>
      <c r="H23" s="327">
        <v>112.8</v>
      </c>
      <c r="I23" s="1945"/>
      <c r="J23" s="582">
        <v>2855</v>
      </c>
      <c r="K23" s="1872"/>
      <c r="L23" s="224">
        <f>IF(Начало!$D$10=0,0,J23*(1-Начало!$D$10))</f>
        <v>0</v>
      </c>
      <c r="M23" s="1925"/>
      <c r="N23" s="1861"/>
      <c r="O23" s="1861"/>
      <c r="P23" s="90"/>
      <c r="Q23" s="90"/>
      <c r="R23" s="1193"/>
      <c r="S23" s="1856"/>
      <c r="T23" s="1923"/>
      <c r="U23" s="1923"/>
      <c r="V23" s="414">
        <v>1095</v>
      </c>
      <c r="W23" s="414">
        <v>1480</v>
      </c>
      <c r="X23" s="414">
        <v>495</v>
      </c>
      <c r="Y23" s="440">
        <f t="shared" si="2"/>
        <v>0.80219700000000005</v>
      </c>
      <c r="Z23" s="1920"/>
      <c r="AA23" s="415">
        <v>126</v>
      </c>
      <c r="AB23" s="1919"/>
      <c r="AC23" s="1198"/>
      <c r="AD23" s="201"/>
    </row>
    <row r="24" spans="1:30" ht="20.100000000000001" customHeight="1">
      <c r="A24" s="735" t="s">
        <v>688</v>
      </c>
      <c r="B24" s="326" t="s">
        <v>751</v>
      </c>
      <c r="C24" s="326" t="s">
        <v>752</v>
      </c>
      <c r="D24" s="326" t="s">
        <v>756</v>
      </c>
      <c r="E24" s="466">
        <v>1900</v>
      </c>
      <c r="F24" s="450">
        <v>46</v>
      </c>
      <c r="G24" s="455" t="s">
        <v>729</v>
      </c>
      <c r="H24" s="326">
        <v>31</v>
      </c>
      <c r="I24" s="1945"/>
      <c r="J24" s="584">
        <v>1222</v>
      </c>
      <c r="K24" s="1876">
        <f>J24+J25+J26</f>
        <v>4203</v>
      </c>
      <c r="L24" s="286">
        <f>IF(Начало!$D$10=0,0,J24*(1-Начало!$D$10))</f>
        <v>0</v>
      </c>
      <c r="M24" s="1924">
        <f>L24+L25+L26</f>
        <v>0</v>
      </c>
      <c r="N24" s="1864"/>
      <c r="O24" s="1864">
        <v>315000</v>
      </c>
      <c r="P24" s="698" t="s">
        <v>1042</v>
      </c>
      <c r="Q24" s="90"/>
      <c r="R24" s="1193"/>
      <c r="S24" s="1855">
        <f>N24*M24</f>
        <v>0</v>
      </c>
      <c r="T24" s="1921">
        <f>N24*Z24</f>
        <v>0</v>
      </c>
      <c r="U24" s="1921">
        <f>N24*AB24</f>
        <v>0</v>
      </c>
      <c r="V24" s="414">
        <v>900</v>
      </c>
      <c r="W24" s="414">
        <v>292</v>
      </c>
      <c r="X24" s="414">
        <v>900</v>
      </c>
      <c r="Y24" s="440">
        <f t="shared" si="1"/>
        <v>0.23651999999999998</v>
      </c>
      <c r="Z24" s="1920">
        <f>Y24+Y25+Y26</f>
        <v>1.1377552500000001</v>
      </c>
      <c r="AA24" s="415">
        <v>34</v>
      </c>
      <c r="AB24" s="1919">
        <f>AA24+AA25+AA26</f>
        <v>168</v>
      </c>
      <c r="AC24" s="1198"/>
      <c r="AD24" s="201"/>
    </row>
    <row r="25" spans="1:30" ht="20.100000000000001" customHeight="1">
      <c r="A25" s="153" t="s">
        <v>1044</v>
      </c>
      <c r="B25" s="738"/>
      <c r="C25" s="494"/>
      <c r="D25" s="495"/>
      <c r="E25" s="495"/>
      <c r="F25" s="159"/>
      <c r="G25" s="93" t="s">
        <v>577</v>
      </c>
      <c r="H25" s="70">
        <v>5</v>
      </c>
      <c r="I25" s="1945"/>
      <c r="J25" s="581">
        <v>126</v>
      </c>
      <c r="K25" s="1871"/>
      <c r="L25" s="196">
        <f>IF(Начало!$D$10=0,0,J25*(1-Начало!$D$10))</f>
        <v>0</v>
      </c>
      <c r="M25" s="1924"/>
      <c r="N25" s="1860"/>
      <c r="O25" s="1860"/>
      <c r="P25" s="698"/>
      <c r="Q25" s="90"/>
      <c r="R25" s="1193"/>
      <c r="S25" s="1863"/>
      <c r="T25" s="1922"/>
      <c r="U25" s="1922"/>
      <c r="V25" s="414">
        <v>1035</v>
      </c>
      <c r="W25" s="414">
        <v>90</v>
      </c>
      <c r="X25" s="414">
        <v>1035</v>
      </c>
      <c r="Y25" s="440">
        <f t="shared" si="1"/>
        <v>9.6410249999999975E-2</v>
      </c>
      <c r="Z25" s="1920"/>
      <c r="AA25" s="415">
        <v>8</v>
      </c>
      <c r="AB25" s="1919"/>
      <c r="AC25" s="1198"/>
      <c r="AD25" s="201"/>
    </row>
    <row r="26" spans="1:30" ht="19.5" customHeight="1" thickBot="1">
      <c r="A26" s="737" t="s">
        <v>689</v>
      </c>
      <c r="B26" s="327"/>
      <c r="C26" s="327"/>
      <c r="D26" s="327">
        <v>7.5</v>
      </c>
      <c r="E26" s="468"/>
      <c r="F26" s="449">
        <v>62.5</v>
      </c>
      <c r="G26" s="449" t="s">
        <v>687</v>
      </c>
      <c r="H26" s="327">
        <v>112.8</v>
      </c>
      <c r="I26" s="1946"/>
      <c r="J26" s="582">
        <v>2855</v>
      </c>
      <c r="K26" s="1872"/>
      <c r="L26" s="224">
        <f>IF(Начало!$D$10=0,0,J26*(1-Начало!$D$10))</f>
        <v>0</v>
      </c>
      <c r="M26" s="1925"/>
      <c r="N26" s="1861"/>
      <c r="O26" s="1861"/>
      <c r="P26" s="90"/>
      <c r="Q26" s="90"/>
      <c r="R26" s="1193"/>
      <c r="S26" s="1856"/>
      <c r="T26" s="1923"/>
      <c r="U26" s="1923"/>
      <c r="V26" s="414">
        <v>1095</v>
      </c>
      <c r="W26" s="414">
        <v>1470</v>
      </c>
      <c r="X26" s="414">
        <v>500</v>
      </c>
      <c r="Y26" s="440">
        <f t="shared" si="1"/>
        <v>0.80482500000000001</v>
      </c>
      <c r="Z26" s="1920"/>
      <c r="AA26" s="415">
        <v>126</v>
      </c>
      <c r="AB26" s="1919"/>
      <c r="AC26" s="1198"/>
      <c r="AD26" s="201"/>
    </row>
    <row r="27" spans="1:30" s="7" customFormat="1" ht="28.5" customHeight="1" thickBot="1">
      <c r="A27" s="309" t="s">
        <v>278</v>
      </c>
      <c r="B27" s="298"/>
      <c r="C27" s="298"/>
      <c r="D27" s="298"/>
      <c r="E27" s="298"/>
      <c r="F27" s="298"/>
      <c r="G27" s="298"/>
      <c r="H27" s="298"/>
      <c r="I27" s="298"/>
      <c r="J27" s="1937" t="s">
        <v>24</v>
      </c>
      <c r="K27" s="1938"/>
      <c r="L27" s="1938"/>
      <c r="M27" s="1939"/>
      <c r="N27" s="566"/>
      <c r="O27" s="566"/>
      <c r="P27" s="731" t="s">
        <v>670</v>
      </c>
      <c r="R27" s="1193"/>
      <c r="AC27" s="1198"/>
      <c r="AD27" s="201"/>
    </row>
    <row r="28" spans="1:30" ht="20.100000000000001" customHeight="1">
      <c r="A28" s="243" t="s">
        <v>412</v>
      </c>
      <c r="B28" s="326">
        <v>14.1</v>
      </c>
      <c r="C28" s="326">
        <v>14.7</v>
      </c>
      <c r="D28" s="326">
        <v>0.14299999999999999</v>
      </c>
      <c r="E28" s="466">
        <v>1750</v>
      </c>
      <c r="F28" s="450">
        <v>46</v>
      </c>
      <c r="G28" s="455" t="s">
        <v>523</v>
      </c>
      <c r="H28" s="493">
        <v>27</v>
      </c>
      <c r="I28" s="1914"/>
      <c r="J28" s="583">
        <v>944</v>
      </c>
      <c r="K28" s="1870">
        <f>J28+J29+J30</f>
        <v>3120</v>
      </c>
      <c r="L28" s="287">
        <f>IF(Начало!$D$10=0,0,J28*(1-Начало!$D$10))</f>
        <v>0</v>
      </c>
      <c r="M28" s="1926">
        <f>L28+L29+L30</f>
        <v>0</v>
      </c>
      <c r="N28" s="1859"/>
      <c r="O28" s="1859">
        <v>207000</v>
      </c>
      <c r="P28" s="698" t="s">
        <v>1042</v>
      </c>
      <c r="Q28" s="90"/>
      <c r="R28" s="1193"/>
      <c r="S28" s="1855">
        <f>N28*M28</f>
        <v>0</v>
      </c>
      <c r="T28" s="1921">
        <f>N28*Z28</f>
        <v>0</v>
      </c>
      <c r="U28" s="1921">
        <f>N28*AB28</f>
        <v>0</v>
      </c>
      <c r="V28" s="414">
        <v>900</v>
      </c>
      <c r="W28" s="414">
        <v>900</v>
      </c>
      <c r="X28" s="414">
        <v>257</v>
      </c>
      <c r="Y28" s="440">
        <f t="shared" ref="Y28:Y30" si="3">(V28/1000)*(W28/1000)*(X28/1000)</f>
        <v>0.20817000000000002</v>
      </c>
      <c r="Z28" s="1920">
        <f>Y28+Y29+Y30</f>
        <v>0.77600525000000009</v>
      </c>
      <c r="AA28" s="415">
        <v>30.5</v>
      </c>
      <c r="AB28" s="1919">
        <f>AA28+AA29+AA30</f>
        <v>118.4</v>
      </c>
      <c r="AC28" s="1198"/>
      <c r="AD28" s="201"/>
    </row>
    <row r="29" spans="1:30" ht="20.100000000000001" customHeight="1">
      <c r="A29" s="153" t="s">
        <v>568</v>
      </c>
      <c r="B29" s="495"/>
      <c r="C29" s="495"/>
      <c r="D29" s="495"/>
      <c r="E29" s="495"/>
      <c r="F29" s="159"/>
      <c r="G29" s="93" t="s">
        <v>577</v>
      </c>
      <c r="H29" s="496">
        <v>5</v>
      </c>
      <c r="I29" s="1914"/>
      <c r="J29" s="581">
        <v>126</v>
      </c>
      <c r="K29" s="1871"/>
      <c r="L29" s="196">
        <f>IF(Начало!$D$10=0,0,J29*(1-Начало!$D$10))</f>
        <v>0</v>
      </c>
      <c r="M29" s="1924"/>
      <c r="N29" s="1860"/>
      <c r="O29" s="1860"/>
      <c r="P29" s="698"/>
      <c r="Q29" s="90"/>
      <c r="R29" s="1193"/>
      <c r="S29" s="1863"/>
      <c r="T29" s="1922"/>
      <c r="U29" s="1922"/>
      <c r="V29" s="414">
        <v>1035</v>
      </c>
      <c r="W29" s="414">
        <v>1035</v>
      </c>
      <c r="X29" s="414">
        <v>90</v>
      </c>
      <c r="Y29" s="440">
        <f t="shared" si="3"/>
        <v>9.6410249999999989E-2</v>
      </c>
      <c r="Z29" s="1920"/>
      <c r="AA29" s="415">
        <v>8</v>
      </c>
      <c r="AB29" s="1919"/>
      <c r="AC29" s="1198"/>
      <c r="AD29" s="201"/>
    </row>
    <row r="30" spans="1:30" ht="20.100000000000001" customHeight="1" thickBot="1">
      <c r="A30" s="701" t="s">
        <v>273</v>
      </c>
      <c r="B30" s="704">
        <v>14.1</v>
      </c>
      <c r="C30" s="704">
        <v>14.7</v>
      </c>
      <c r="D30" s="327">
        <v>4.2</v>
      </c>
      <c r="E30" s="468">
        <v>6800</v>
      </c>
      <c r="F30" s="452">
        <v>65</v>
      </c>
      <c r="G30" s="449" t="s">
        <v>530</v>
      </c>
      <c r="H30" s="497">
        <v>74.3</v>
      </c>
      <c r="I30" s="1914"/>
      <c r="J30" s="582">
        <v>2050</v>
      </c>
      <c r="K30" s="1872"/>
      <c r="L30" s="224">
        <f>IF(Начало!$D$10=0,0,J30*(1-Начало!$D$10))</f>
        <v>0</v>
      </c>
      <c r="M30" s="1925"/>
      <c r="N30" s="1861"/>
      <c r="O30" s="1861"/>
      <c r="P30" s="90"/>
      <c r="Q30" s="90"/>
      <c r="R30" s="1193"/>
      <c r="S30" s="1856"/>
      <c r="T30" s="1923"/>
      <c r="U30" s="1923"/>
      <c r="V30" s="414">
        <v>1090</v>
      </c>
      <c r="W30" s="414">
        <v>865</v>
      </c>
      <c r="X30" s="414">
        <v>500</v>
      </c>
      <c r="Y30" s="440">
        <f t="shared" si="3"/>
        <v>0.47142500000000004</v>
      </c>
      <c r="Z30" s="1920"/>
      <c r="AA30" s="415">
        <v>79.900000000000006</v>
      </c>
      <c r="AB30" s="1919"/>
      <c r="AC30" s="1198"/>
      <c r="AD30" s="201"/>
    </row>
    <row r="31" spans="1:30" ht="52.5" customHeight="1" thickBot="1">
      <c r="A31" s="1392" t="s">
        <v>1136</v>
      </c>
      <c r="B31" s="1393"/>
      <c r="C31" s="1393"/>
      <c r="D31" s="1393"/>
      <c r="E31" s="1393"/>
      <c r="F31" s="1393"/>
      <c r="G31" s="1393"/>
      <c r="H31" s="1393"/>
      <c r="I31" s="1393"/>
      <c r="J31" s="1732" t="s">
        <v>941</v>
      </c>
      <c r="K31" s="1733"/>
      <c r="L31" s="1733"/>
      <c r="M31" s="1734"/>
      <c r="N31" s="568"/>
      <c r="O31" s="568"/>
      <c r="R31" s="1193"/>
      <c r="Y31" s="144"/>
      <c r="Z31" s="144"/>
      <c r="AA31" s="144"/>
      <c r="AB31" s="144"/>
      <c r="AC31" s="1198"/>
      <c r="AD31" s="201"/>
    </row>
    <row r="32" spans="1:30" ht="20.100000000000001" customHeight="1">
      <c r="A32" s="158" t="s">
        <v>690</v>
      </c>
      <c r="B32" s="69" t="s">
        <v>760</v>
      </c>
      <c r="C32" s="69" t="s">
        <v>761</v>
      </c>
      <c r="D32" s="487" t="s">
        <v>770</v>
      </c>
      <c r="E32" s="665">
        <v>1099</v>
      </c>
      <c r="F32" s="488">
        <v>38</v>
      </c>
      <c r="G32" s="488" t="s">
        <v>691</v>
      </c>
      <c r="H32" s="666">
        <v>25.4</v>
      </c>
      <c r="I32" s="1952" t="s">
        <v>327</v>
      </c>
      <c r="J32" s="583">
        <v>577</v>
      </c>
      <c r="K32" s="1849">
        <f>J32+J33</f>
        <v>1560</v>
      </c>
      <c r="L32" s="722">
        <f>IF(Начало!$D$10=0,0,J32*(1-Начало!$D$10))</f>
        <v>0</v>
      </c>
      <c r="M32" s="1926">
        <f>L32+L33</f>
        <v>0</v>
      </c>
      <c r="N32" s="1853"/>
      <c r="O32" s="1853">
        <v>117000</v>
      </c>
      <c r="P32" s="698"/>
      <c r="R32" s="1193"/>
      <c r="S32" s="1855">
        <f>N32*M32</f>
        <v>0</v>
      </c>
      <c r="T32" s="1921">
        <f>N32*Z32</f>
        <v>0</v>
      </c>
      <c r="U32" s="1921">
        <f>N32*AB32</f>
        <v>0</v>
      </c>
      <c r="V32" s="414">
        <v>1070</v>
      </c>
      <c r="W32" s="414">
        <v>270</v>
      </c>
      <c r="X32" s="414">
        <v>725</v>
      </c>
      <c r="Y32" s="440">
        <f t="shared" ref="Y32:Y41" si="4">(V32/1000)*(W32/1000)*(X32/1000)</f>
        <v>0.20945250000000001</v>
      </c>
      <c r="Z32" s="1920">
        <f>Y32+Y33</f>
        <v>0.43011450000000001</v>
      </c>
      <c r="AA32" s="415">
        <v>31</v>
      </c>
      <c r="AB32" s="1919">
        <f>AA32+AA33</f>
        <v>69.400000000000006</v>
      </c>
      <c r="AC32" s="1198"/>
      <c r="AD32" s="201"/>
    </row>
    <row r="33" spans="1:30" ht="20.100000000000001" customHeight="1" thickBot="1">
      <c r="A33" s="157" t="s">
        <v>680</v>
      </c>
      <c r="B33" s="327"/>
      <c r="C33" s="327"/>
      <c r="D33" s="491">
        <v>2.2000000000000002</v>
      </c>
      <c r="E33" s="501"/>
      <c r="F33" s="449">
        <v>56.5</v>
      </c>
      <c r="G33" s="449" t="s">
        <v>520</v>
      </c>
      <c r="H33" s="497">
        <v>34.5</v>
      </c>
      <c r="I33" s="1953"/>
      <c r="J33" s="582">
        <v>983</v>
      </c>
      <c r="K33" s="1850"/>
      <c r="L33" s="723">
        <f>IF(Начало!$D$10=0,0,J33*(1-Начало!$D$10))</f>
        <v>0</v>
      </c>
      <c r="M33" s="1925"/>
      <c r="N33" s="1854"/>
      <c r="O33" s="1854"/>
      <c r="R33" s="1193"/>
      <c r="S33" s="1856"/>
      <c r="T33" s="1923"/>
      <c r="U33" s="1923"/>
      <c r="V33" s="414">
        <v>920</v>
      </c>
      <c r="W33" s="414">
        <v>615</v>
      </c>
      <c r="X33" s="414">
        <v>390</v>
      </c>
      <c r="Y33" s="440">
        <f t="shared" si="4"/>
        <v>0.220662</v>
      </c>
      <c r="Z33" s="1920"/>
      <c r="AA33" s="415">
        <v>38.4</v>
      </c>
      <c r="AB33" s="1919"/>
      <c r="AC33" s="1198"/>
      <c r="AD33" s="201"/>
    </row>
    <row r="34" spans="1:30" ht="20.100000000000001" customHeight="1">
      <c r="A34" s="156" t="s">
        <v>692</v>
      </c>
      <c r="B34" s="326" t="s">
        <v>762</v>
      </c>
      <c r="C34" s="326" t="s">
        <v>763</v>
      </c>
      <c r="D34" s="446" t="s">
        <v>771</v>
      </c>
      <c r="E34" s="498">
        <v>1099</v>
      </c>
      <c r="F34" s="499">
        <v>36</v>
      </c>
      <c r="G34" s="499" t="s">
        <v>693</v>
      </c>
      <c r="H34" s="500">
        <v>31.7</v>
      </c>
      <c r="I34" s="1953"/>
      <c r="J34" s="584">
        <v>725</v>
      </c>
      <c r="K34" s="1849">
        <f>J34+J35</f>
        <v>1994</v>
      </c>
      <c r="L34" s="722">
        <f>IF(Начало!$D$10=0,0,J34*(1-Начало!$D$10))</f>
        <v>0</v>
      </c>
      <c r="M34" s="1926">
        <f>L34+L35</f>
        <v>0</v>
      </c>
      <c r="N34" s="1890"/>
      <c r="O34" s="1890">
        <v>150000</v>
      </c>
      <c r="P34" s="698"/>
      <c r="R34" s="1193"/>
      <c r="S34" s="1855">
        <f>N34*M34</f>
        <v>0</v>
      </c>
      <c r="T34" s="1921">
        <f>N34*Z34</f>
        <v>0</v>
      </c>
      <c r="U34" s="1921">
        <f>N34*AB34</f>
        <v>0</v>
      </c>
      <c r="V34" s="414">
        <v>1305</v>
      </c>
      <c r="W34" s="414">
        <v>305</v>
      </c>
      <c r="X34" s="414">
        <v>805</v>
      </c>
      <c r="Y34" s="440">
        <f t="shared" si="4"/>
        <v>0.32041012499999999</v>
      </c>
      <c r="Z34" s="1920">
        <f>Y34+Y35</f>
        <v>0.61200900000000003</v>
      </c>
      <c r="AA34" s="415">
        <v>39.1</v>
      </c>
      <c r="AB34" s="1919">
        <f>AA34+AA35</f>
        <v>90.6</v>
      </c>
      <c r="AC34" s="1198"/>
      <c r="AD34" s="201"/>
    </row>
    <row r="35" spans="1:30" ht="20.100000000000001" customHeight="1" thickBot="1">
      <c r="A35" s="157" t="s">
        <v>682</v>
      </c>
      <c r="B35" s="327"/>
      <c r="C35" s="327"/>
      <c r="D35" s="491">
        <v>2.95</v>
      </c>
      <c r="E35" s="501"/>
      <c r="F35" s="449">
        <v>60.5</v>
      </c>
      <c r="G35" s="449" t="s">
        <v>521</v>
      </c>
      <c r="H35" s="497">
        <v>49</v>
      </c>
      <c r="I35" s="1953"/>
      <c r="J35" s="582">
        <v>1269</v>
      </c>
      <c r="K35" s="1850"/>
      <c r="L35" s="723">
        <f>IF(Начало!$D$10=0,0,J35*(1-Начало!$D$10))</f>
        <v>0</v>
      </c>
      <c r="M35" s="1925"/>
      <c r="N35" s="1918"/>
      <c r="O35" s="1918"/>
      <c r="R35" s="1193"/>
      <c r="S35" s="1856"/>
      <c r="T35" s="1923"/>
      <c r="U35" s="1923"/>
      <c r="V35" s="414">
        <v>965</v>
      </c>
      <c r="W35" s="414">
        <v>765</v>
      </c>
      <c r="X35" s="414">
        <v>395</v>
      </c>
      <c r="Y35" s="440">
        <f t="shared" si="4"/>
        <v>0.29159887500000004</v>
      </c>
      <c r="Z35" s="1920"/>
      <c r="AA35" s="415">
        <v>51.5</v>
      </c>
      <c r="AB35" s="1919"/>
      <c r="AC35" s="1198"/>
      <c r="AD35" s="201"/>
    </row>
    <row r="36" spans="1:30" ht="20.100000000000001" customHeight="1">
      <c r="A36" s="156" t="s">
        <v>694</v>
      </c>
      <c r="B36" s="326" t="s">
        <v>764</v>
      </c>
      <c r="C36" s="326" t="s">
        <v>765</v>
      </c>
      <c r="D36" s="446" t="s">
        <v>772</v>
      </c>
      <c r="E36" s="498">
        <v>1400</v>
      </c>
      <c r="F36" s="499">
        <v>39</v>
      </c>
      <c r="G36" s="499" t="s">
        <v>695</v>
      </c>
      <c r="H36" s="500">
        <v>40.5</v>
      </c>
      <c r="I36" s="1953"/>
      <c r="J36" s="583">
        <v>983</v>
      </c>
      <c r="K36" s="1849">
        <f>J36+J37</f>
        <v>2926</v>
      </c>
      <c r="L36" s="722">
        <f>IF(Начало!$D$10=0,0,J36*(1-Начало!$D$10))</f>
        <v>0</v>
      </c>
      <c r="M36" s="1926">
        <f>L36+L37</f>
        <v>0</v>
      </c>
      <c r="N36" s="1853"/>
      <c r="O36" s="1853">
        <v>219000</v>
      </c>
      <c r="P36" s="698"/>
      <c r="R36" s="1193"/>
      <c r="S36" s="1855">
        <f>N36*M36</f>
        <v>0</v>
      </c>
      <c r="T36" s="1921">
        <f>N36*Z36</f>
        <v>0</v>
      </c>
      <c r="U36" s="1921">
        <f>N36*AB36</f>
        <v>0</v>
      </c>
      <c r="V36" s="414">
        <v>1570</v>
      </c>
      <c r="W36" s="414">
        <v>305</v>
      </c>
      <c r="X36" s="414">
        <v>805</v>
      </c>
      <c r="Y36" s="440">
        <f t="shared" si="4"/>
        <v>0.38547425000000002</v>
      </c>
      <c r="Z36" s="1920">
        <f>Y36+Y37</f>
        <v>0.86234925000000007</v>
      </c>
      <c r="AA36" s="415">
        <v>48.5</v>
      </c>
      <c r="AB36" s="1919">
        <f>AA36+AA37</f>
        <v>135.4</v>
      </c>
      <c r="AC36" s="1198"/>
      <c r="AD36" s="201"/>
    </row>
    <row r="37" spans="1:30" ht="20.100000000000001" customHeight="1" thickBot="1">
      <c r="A37" s="157" t="s">
        <v>684</v>
      </c>
      <c r="B37" s="327"/>
      <c r="C37" s="327"/>
      <c r="D37" s="491">
        <v>5.3</v>
      </c>
      <c r="E37" s="501"/>
      <c r="F37" s="452">
        <v>62</v>
      </c>
      <c r="G37" s="449" t="s">
        <v>530</v>
      </c>
      <c r="H37" s="497">
        <v>81</v>
      </c>
      <c r="I37" s="1953"/>
      <c r="J37" s="1102">
        <v>1943</v>
      </c>
      <c r="K37" s="1850"/>
      <c r="L37" s="723">
        <f>IF(Начало!$D$10=0,0,J37*(1-Начало!$D$10))</f>
        <v>0</v>
      </c>
      <c r="M37" s="1925"/>
      <c r="N37" s="1918"/>
      <c r="O37" s="1918"/>
      <c r="R37" s="1193"/>
      <c r="S37" s="1856"/>
      <c r="T37" s="1923"/>
      <c r="U37" s="1923"/>
      <c r="V37" s="414">
        <v>1090</v>
      </c>
      <c r="W37" s="414">
        <v>875</v>
      </c>
      <c r="X37" s="414">
        <v>500</v>
      </c>
      <c r="Y37" s="440">
        <f t="shared" si="4"/>
        <v>0.47687500000000005</v>
      </c>
      <c r="Z37" s="1920"/>
      <c r="AA37" s="415">
        <v>86.9</v>
      </c>
      <c r="AB37" s="1919"/>
      <c r="AC37" s="1198"/>
      <c r="AD37" s="201"/>
    </row>
    <row r="38" spans="1:30" ht="20.100000000000001" customHeight="1">
      <c r="A38" s="156" t="s">
        <v>696</v>
      </c>
      <c r="B38" s="326" t="s">
        <v>766</v>
      </c>
      <c r="C38" s="326" t="s">
        <v>767</v>
      </c>
      <c r="D38" s="446" t="s">
        <v>773</v>
      </c>
      <c r="E38" s="498">
        <v>2097</v>
      </c>
      <c r="F38" s="499">
        <v>48</v>
      </c>
      <c r="G38" s="499" t="s">
        <v>697</v>
      </c>
      <c r="H38" s="500">
        <v>47.6</v>
      </c>
      <c r="I38" s="1953"/>
      <c r="J38" s="583">
        <v>1140</v>
      </c>
      <c r="K38" s="1901">
        <f>J38+J39</f>
        <v>3343</v>
      </c>
      <c r="L38" s="722">
        <f>IF(Начало!$D$10=0,0,J38*(1-Начало!$D$10))</f>
        <v>0</v>
      </c>
      <c r="M38" s="1926">
        <f>L38+L39</f>
        <v>0</v>
      </c>
      <c r="N38" s="1853"/>
      <c r="O38" s="1853">
        <v>251000</v>
      </c>
      <c r="P38" s="698"/>
      <c r="R38" s="1193"/>
      <c r="S38" s="1855">
        <f>N38*M38</f>
        <v>0</v>
      </c>
      <c r="T38" s="1921">
        <f>N38*Z38</f>
        <v>0</v>
      </c>
      <c r="U38" s="1921">
        <f>N38*AB38</f>
        <v>0</v>
      </c>
      <c r="V38" s="414">
        <v>1405</v>
      </c>
      <c r="W38" s="414">
        <v>355</v>
      </c>
      <c r="X38" s="414">
        <v>915</v>
      </c>
      <c r="Y38" s="440">
        <f t="shared" si="4"/>
        <v>0.456379125</v>
      </c>
      <c r="Z38" s="1920">
        <f>Y38+Y39</f>
        <v>1.258576125</v>
      </c>
      <c r="AA38" s="415">
        <v>55.8</v>
      </c>
      <c r="AB38" s="1919">
        <f>AA38+AA39</f>
        <v>177</v>
      </c>
      <c r="AC38" s="1198"/>
      <c r="AD38" s="201"/>
    </row>
    <row r="39" spans="1:30" ht="20.100000000000001" customHeight="1" thickBot="1">
      <c r="A39" s="157" t="s">
        <v>686</v>
      </c>
      <c r="B39" s="327"/>
      <c r="C39" s="327"/>
      <c r="D39" s="491">
        <v>6.1</v>
      </c>
      <c r="E39" s="501"/>
      <c r="F39" s="452">
        <v>65</v>
      </c>
      <c r="G39" s="449" t="s">
        <v>1135</v>
      </c>
      <c r="H39" s="497">
        <v>108.1</v>
      </c>
      <c r="I39" s="1953"/>
      <c r="J39" s="582">
        <v>2203</v>
      </c>
      <c r="K39" s="1850"/>
      <c r="L39" s="723">
        <f>IF(Начало!$D$10=0,0,J39*(1-Начало!$D$10))</f>
        <v>0</v>
      </c>
      <c r="M39" s="1925"/>
      <c r="N39" s="1918"/>
      <c r="O39" s="1918"/>
      <c r="P39" s="698"/>
      <c r="R39" s="1193"/>
      <c r="S39" s="1856"/>
      <c r="T39" s="1923"/>
      <c r="U39" s="1923"/>
      <c r="V39" s="414">
        <v>1095</v>
      </c>
      <c r="W39" s="414">
        <v>1480</v>
      </c>
      <c r="X39" s="414">
        <v>495</v>
      </c>
      <c r="Y39" s="440">
        <f t="shared" si="4"/>
        <v>0.80219700000000005</v>
      </c>
      <c r="Z39" s="1920"/>
      <c r="AA39" s="415">
        <v>121.2</v>
      </c>
      <c r="AB39" s="1919"/>
      <c r="AC39" s="1198"/>
      <c r="AD39" s="201"/>
    </row>
    <row r="40" spans="1:30" ht="20.100000000000001" customHeight="1">
      <c r="A40" s="156" t="s">
        <v>698</v>
      </c>
      <c r="B40" s="326" t="s">
        <v>768</v>
      </c>
      <c r="C40" s="326" t="s">
        <v>769</v>
      </c>
      <c r="D40" s="446" t="s">
        <v>774</v>
      </c>
      <c r="E40" s="498">
        <v>2506</v>
      </c>
      <c r="F40" s="499">
        <v>54</v>
      </c>
      <c r="G40" s="499" t="s">
        <v>697</v>
      </c>
      <c r="H40" s="500">
        <v>47.6</v>
      </c>
      <c r="I40" s="1953"/>
      <c r="J40" s="583">
        <v>1302</v>
      </c>
      <c r="K40" s="1901">
        <f>J40+J41</f>
        <v>4157</v>
      </c>
      <c r="L40" s="722">
        <f>IF(Начало!$D$10=0,0,J40*(1-Начало!$D$10))</f>
        <v>0</v>
      </c>
      <c r="M40" s="1926">
        <f>L40+L41</f>
        <v>0</v>
      </c>
      <c r="N40" s="1853"/>
      <c r="O40" s="1853">
        <v>312000</v>
      </c>
      <c r="P40" s="698"/>
      <c r="R40" s="1193"/>
      <c r="S40" s="1855">
        <f>N40*M40</f>
        <v>0</v>
      </c>
      <c r="T40" s="1921">
        <f>N40*Z40</f>
        <v>0</v>
      </c>
      <c r="U40" s="1921">
        <f>N40*AB40</f>
        <v>0</v>
      </c>
      <c r="V40" s="414">
        <v>1405</v>
      </c>
      <c r="W40" s="414">
        <v>355</v>
      </c>
      <c r="X40" s="414">
        <v>915</v>
      </c>
      <c r="Y40" s="440">
        <f t="shared" si="4"/>
        <v>0.456379125</v>
      </c>
      <c r="Z40" s="1920">
        <f>Y40+Y41</f>
        <v>1.258576125</v>
      </c>
      <c r="AA40" s="415">
        <v>55.8</v>
      </c>
      <c r="AB40" s="1919">
        <f>AA40+AA41</f>
        <v>181.8</v>
      </c>
      <c r="AC40" s="1198"/>
      <c r="AD40" s="201"/>
    </row>
    <row r="41" spans="1:30" ht="20.100000000000001" customHeight="1" thickBot="1">
      <c r="A41" s="157" t="s">
        <v>689</v>
      </c>
      <c r="B41" s="327"/>
      <c r="C41" s="327"/>
      <c r="D41" s="491">
        <v>7.5</v>
      </c>
      <c r="E41" s="501"/>
      <c r="F41" s="449">
        <v>62.5</v>
      </c>
      <c r="G41" s="449" t="s">
        <v>1135</v>
      </c>
      <c r="H41" s="497">
        <v>112.8</v>
      </c>
      <c r="I41" s="1954"/>
      <c r="J41" s="582">
        <v>2855</v>
      </c>
      <c r="K41" s="1850"/>
      <c r="L41" s="723">
        <f>IF(Начало!$D$10=0,0,J41*(1-Начало!$D$10))</f>
        <v>0</v>
      </c>
      <c r="M41" s="1925"/>
      <c r="N41" s="1854"/>
      <c r="O41" s="1854"/>
      <c r="R41" s="1193"/>
      <c r="S41" s="1856"/>
      <c r="T41" s="1923"/>
      <c r="U41" s="1923"/>
      <c r="V41" s="414">
        <v>1095</v>
      </c>
      <c r="W41" s="414">
        <v>1480</v>
      </c>
      <c r="X41" s="414">
        <v>495</v>
      </c>
      <c r="Y41" s="440">
        <f t="shared" si="4"/>
        <v>0.80219700000000005</v>
      </c>
      <c r="Z41" s="1920"/>
      <c r="AA41" s="415">
        <v>126</v>
      </c>
      <c r="AB41" s="1919"/>
      <c r="AC41" s="1198"/>
      <c r="AD41" s="201"/>
    </row>
    <row r="42" spans="1:30" ht="66" customHeight="1" thickBot="1">
      <c r="A42" s="1411" t="s">
        <v>1137</v>
      </c>
      <c r="B42" s="1412"/>
      <c r="C42" s="1412"/>
      <c r="D42" s="1412"/>
      <c r="E42" s="1412"/>
      <c r="F42" s="1412"/>
      <c r="G42" s="1412"/>
      <c r="H42" s="1412"/>
      <c r="I42" s="1413"/>
      <c r="J42" s="1732" t="s">
        <v>941</v>
      </c>
      <c r="K42" s="1733"/>
      <c r="L42" s="1733"/>
      <c r="M42" s="1734"/>
      <c r="N42" s="567"/>
      <c r="O42" s="567"/>
      <c r="P42" s="244"/>
      <c r="Q42" s="246"/>
      <c r="R42" s="1193"/>
      <c r="S42" s="1"/>
      <c r="T42" s="1"/>
      <c r="U42" s="1"/>
      <c r="V42" s="1"/>
      <c r="W42" s="1"/>
      <c r="X42" s="1"/>
      <c r="Y42" s="145"/>
      <c r="Z42" s="145"/>
      <c r="AA42" s="144"/>
      <c r="AB42" s="145"/>
      <c r="AC42" s="1198"/>
      <c r="AD42" s="201"/>
    </row>
    <row r="43" spans="1:30" ht="20.100000000000001" customHeight="1">
      <c r="A43" s="351" t="s">
        <v>699</v>
      </c>
      <c r="B43" s="69" t="s">
        <v>757</v>
      </c>
      <c r="C43" s="69" t="s">
        <v>776</v>
      </c>
      <c r="D43" s="69" t="s">
        <v>759</v>
      </c>
      <c r="E43" s="48">
        <v>900</v>
      </c>
      <c r="F43" s="48">
        <v>34</v>
      </c>
      <c r="G43" s="725" t="s">
        <v>524</v>
      </c>
      <c r="H43" s="739">
        <v>25.8</v>
      </c>
      <c r="I43" s="1790" t="s">
        <v>327</v>
      </c>
      <c r="J43" s="1103">
        <v>536</v>
      </c>
      <c r="K43" s="1849">
        <f t="shared" ref="K43:K51" si="5">J43+J44</f>
        <v>1519</v>
      </c>
      <c r="L43" s="722">
        <f>IF(Начало!$D$10=0,0,J43*(1-Начало!$D$10))</f>
        <v>0</v>
      </c>
      <c r="M43" s="1926">
        <f>L43+L44</f>
        <v>0</v>
      </c>
      <c r="N43" s="1853"/>
      <c r="O43" s="1853">
        <v>114000</v>
      </c>
      <c r="P43" s="247"/>
      <c r="Q43" s="116"/>
      <c r="R43" s="1193"/>
      <c r="S43" s="1855">
        <f>N43*M43</f>
        <v>0</v>
      </c>
      <c r="T43" s="1921">
        <f>N43*Z43</f>
        <v>0</v>
      </c>
      <c r="U43" s="1921">
        <f>N43*AB43</f>
        <v>0</v>
      </c>
      <c r="V43" s="414">
        <v>1145</v>
      </c>
      <c r="W43" s="414">
        <v>313</v>
      </c>
      <c r="X43" s="414">
        <v>755</v>
      </c>
      <c r="Y43" s="440">
        <f t="shared" ref="Y43:Y52" si="6">(V43/1000)*(W43/1000)*(X43/1000)</f>
        <v>0.27058067499999999</v>
      </c>
      <c r="Z43" s="1920">
        <f t="shared" ref="Z43:Z51" si="7">Y43+Y44</f>
        <v>0.49124267499999996</v>
      </c>
      <c r="AA43" s="415">
        <v>30.6</v>
      </c>
      <c r="AB43" s="1919">
        <f>AA43+AA44</f>
        <v>69</v>
      </c>
      <c r="AC43" s="1198"/>
      <c r="AD43" s="201"/>
    </row>
    <row r="44" spans="1:30" ht="20.100000000000001" customHeight="1" thickBot="1">
      <c r="A44" s="157" t="s">
        <v>680</v>
      </c>
      <c r="B44" s="327"/>
      <c r="C44" s="327"/>
      <c r="D44" s="491">
        <v>2.2000000000000002</v>
      </c>
      <c r="E44" s="501"/>
      <c r="F44" s="449">
        <v>56.5</v>
      </c>
      <c r="G44" s="449" t="s">
        <v>520</v>
      </c>
      <c r="H44" s="497">
        <v>34.5</v>
      </c>
      <c r="I44" s="1784"/>
      <c r="J44" s="582">
        <v>983</v>
      </c>
      <c r="K44" s="1850"/>
      <c r="L44" s="723">
        <f>IF(Начало!$D$10=0,0,J44*(1-Начало!$D$10))</f>
        <v>0</v>
      </c>
      <c r="M44" s="1925"/>
      <c r="N44" s="1854"/>
      <c r="O44" s="1854"/>
      <c r="P44" s="247"/>
      <c r="Q44" s="116"/>
      <c r="R44" s="1193"/>
      <c r="S44" s="1856"/>
      <c r="T44" s="1923"/>
      <c r="U44" s="1923"/>
      <c r="V44" s="414">
        <v>920</v>
      </c>
      <c r="W44" s="414">
        <v>615</v>
      </c>
      <c r="X44" s="414">
        <v>390</v>
      </c>
      <c r="Y44" s="440">
        <f t="shared" si="6"/>
        <v>0.220662</v>
      </c>
      <c r="Z44" s="1920"/>
      <c r="AA44" s="415">
        <v>38.4</v>
      </c>
      <c r="AB44" s="1919"/>
      <c r="AC44" s="1198"/>
      <c r="AD44" s="201"/>
    </row>
    <row r="45" spans="1:30" ht="19.5" customHeight="1">
      <c r="A45" s="358" t="s">
        <v>700</v>
      </c>
      <c r="B45" s="326" t="s">
        <v>746</v>
      </c>
      <c r="C45" s="326" t="s">
        <v>747</v>
      </c>
      <c r="D45" s="70" t="s">
        <v>779</v>
      </c>
      <c r="E45" s="40">
        <v>1180</v>
      </c>
      <c r="F45" s="40">
        <v>42</v>
      </c>
      <c r="G45" s="725" t="s">
        <v>524</v>
      </c>
      <c r="H45" s="740">
        <v>25</v>
      </c>
      <c r="I45" s="1784"/>
      <c r="J45" s="1105">
        <v>679</v>
      </c>
      <c r="K45" s="1849">
        <f t="shared" si="5"/>
        <v>1948</v>
      </c>
      <c r="L45" s="197">
        <f>IF(Начало!$D$10=0,0,J45*(1-Начало!$D$10))</f>
        <v>0</v>
      </c>
      <c r="M45" s="1924">
        <f>L45+L46</f>
        <v>0</v>
      </c>
      <c r="N45" s="1890"/>
      <c r="O45" s="1890">
        <v>146000</v>
      </c>
      <c r="P45" s="247"/>
      <c r="Q45" s="116"/>
      <c r="R45" s="1193"/>
      <c r="S45" s="1855">
        <f>N45*M45</f>
        <v>0</v>
      </c>
      <c r="T45" s="1921">
        <f>N45*Z45</f>
        <v>0</v>
      </c>
      <c r="U45" s="1921">
        <f>N45*AB45</f>
        <v>0</v>
      </c>
      <c r="V45" s="414">
        <v>1145</v>
      </c>
      <c r="W45" s="414">
        <v>313</v>
      </c>
      <c r="X45" s="414">
        <v>755</v>
      </c>
      <c r="Y45" s="440">
        <f t="shared" si="6"/>
        <v>0.27058067499999999</v>
      </c>
      <c r="Z45" s="1920">
        <f t="shared" si="7"/>
        <v>0.56217954999999997</v>
      </c>
      <c r="AA45" s="415">
        <v>30</v>
      </c>
      <c r="AB45" s="1919">
        <f>AA45+AA46</f>
        <v>81.5</v>
      </c>
      <c r="AC45" s="1198"/>
      <c r="AD45" s="201"/>
    </row>
    <row r="46" spans="1:30" ht="19.5" customHeight="1" thickBot="1">
      <c r="A46" s="157" t="s">
        <v>682</v>
      </c>
      <c r="B46" s="327"/>
      <c r="C46" s="327"/>
      <c r="D46" s="491">
        <v>2.95</v>
      </c>
      <c r="E46" s="501"/>
      <c r="F46" s="449">
        <v>60.5</v>
      </c>
      <c r="G46" s="449" t="s">
        <v>521</v>
      </c>
      <c r="H46" s="497">
        <v>49</v>
      </c>
      <c r="I46" s="1784"/>
      <c r="J46" s="582">
        <v>1269</v>
      </c>
      <c r="K46" s="1850"/>
      <c r="L46" s="723">
        <f>IF(Начало!$D$10=0,0,J46*(1-Начало!$D$10))</f>
        <v>0</v>
      </c>
      <c r="M46" s="1925"/>
      <c r="N46" s="1951"/>
      <c r="O46" s="1951"/>
      <c r="P46" s="247"/>
      <c r="Q46" s="116"/>
      <c r="R46" s="1193"/>
      <c r="S46" s="1856"/>
      <c r="T46" s="1923"/>
      <c r="U46" s="1923"/>
      <c r="V46" s="414">
        <v>965</v>
      </c>
      <c r="W46" s="414">
        <v>765</v>
      </c>
      <c r="X46" s="414">
        <v>395</v>
      </c>
      <c r="Y46" s="440">
        <f t="shared" si="6"/>
        <v>0.29159887500000004</v>
      </c>
      <c r="Z46" s="1920"/>
      <c r="AA46" s="415">
        <v>51.5</v>
      </c>
      <c r="AB46" s="1919"/>
      <c r="AC46" s="1198"/>
      <c r="AD46" s="201"/>
    </row>
    <row r="47" spans="1:30" ht="19.5" customHeight="1">
      <c r="A47" s="351" t="s">
        <v>701</v>
      </c>
      <c r="B47" s="326" t="s">
        <v>748</v>
      </c>
      <c r="C47" s="326" t="s">
        <v>749</v>
      </c>
      <c r="D47" s="69" t="s">
        <v>780</v>
      </c>
      <c r="E47" s="48">
        <v>2048</v>
      </c>
      <c r="F47" s="48">
        <v>40</v>
      </c>
      <c r="G47" s="725" t="s">
        <v>526</v>
      </c>
      <c r="H47" s="739">
        <v>40.299999999999997</v>
      </c>
      <c r="I47" s="1784"/>
      <c r="J47" s="1103">
        <v>1011</v>
      </c>
      <c r="K47" s="1849">
        <f t="shared" si="5"/>
        <v>2954</v>
      </c>
      <c r="L47" s="722">
        <f>IF(Начало!$D$10=0,0,J47*(1-Начало!$D$10))</f>
        <v>0</v>
      </c>
      <c r="M47" s="1926">
        <f>L47+L48</f>
        <v>0</v>
      </c>
      <c r="N47" s="1853"/>
      <c r="O47" s="1853">
        <v>222000</v>
      </c>
      <c r="P47" s="247"/>
      <c r="Q47" s="116"/>
      <c r="R47" s="1193"/>
      <c r="S47" s="1855">
        <f>N47*M47</f>
        <v>0</v>
      </c>
      <c r="T47" s="1921">
        <f>N47*Z47</f>
        <v>0</v>
      </c>
      <c r="U47" s="1921">
        <f>N47*AB47</f>
        <v>0</v>
      </c>
      <c r="V47" s="414">
        <v>1725</v>
      </c>
      <c r="W47" s="414">
        <v>313</v>
      </c>
      <c r="X47" s="414">
        <v>755</v>
      </c>
      <c r="Y47" s="440">
        <f t="shared" si="6"/>
        <v>0.40764337499999997</v>
      </c>
      <c r="Z47" s="1920">
        <f t="shared" si="7"/>
        <v>0.88451837500000008</v>
      </c>
      <c r="AA47" s="415">
        <v>46.9</v>
      </c>
      <c r="AB47" s="1919">
        <f>AA47+AA48</f>
        <v>133.80000000000001</v>
      </c>
      <c r="AC47" s="1198"/>
      <c r="AD47" s="201"/>
    </row>
    <row r="48" spans="1:30" ht="19.5" customHeight="1" thickBot="1">
      <c r="A48" s="157" t="s">
        <v>684</v>
      </c>
      <c r="B48" s="327"/>
      <c r="C48" s="327"/>
      <c r="D48" s="491">
        <v>5.3</v>
      </c>
      <c r="E48" s="501"/>
      <c r="F48" s="452">
        <v>62</v>
      </c>
      <c r="G48" s="449" t="s">
        <v>530</v>
      </c>
      <c r="H48" s="497">
        <v>81</v>
      </c>
      <c r="I48" s="1784"/>
      <c r="J48" s="1102">
        <v>1943</v>
      </c>
      <c r="K48" s="1850"/>
      <c r="L48" s="723">
        <f>IF(Начало!$D$10=0,0,J48*(1-Начало!$D$10))</f>
        <v>0</v>
      </c>
      <c r="M48" s="1925"/>
      <c r="N48" s="1854"/>
      <c r="O48" s="1854"/>
      <c r="P48" s="247"/>
      <c r="Q48" s="116"/>
      <c r="R48" s="1193"/>
      <c r="S48" s="1856"/>
      <c r="T48" s="1923"/>
      <c r="U48" s="1923"/>
      <c r="V48" s="414">
        <v>1090</v>
      </c>
      <c r="W48" s="414">
        <v>875</v>
      </c>
      <c r="X48" s="414">
        <v>500</v>
      </c>
      <c r="Y48" s="440">
        <f t="shared" si="6"/>
        <v>0.47687500000000005</v>
      </c>
      <c r="Z48" s="1920"/>
      <c r="AA48" s="415">
        <v>86.9</v>
      </c>
      <c r="AB48" s="1919"/>
      <c r="AC48" s="1198"/>
      <c r="AD48" s="201"/>
    </row>
    <row r="49" spans="1:30" ht="19.5" customHeight="1">
      <c r="A49" s="358" t="s">
        <v>702</v>
      </c>
      <c r="B49" s="326" t="s">
        <v>750</v>
      </c>
      <c r="C49" s="326" t="s">
        <v>777</v>
      </c>
      <c r="D49" s="70" t="s">
        <v>781</v>
      </c>
      <c r="E49" s="40">
        <v>2100</v>
      </c>
      <c r="F49" s="40">
        <v>41</v>
      </c>
      <c r="G49" s="725" t="s">
        <v>526</v>
      </c>
      <c r="H49" s="740">
        <v>41.2</v>
      </c>
      <c r="I49" s="1784"/>
      <c r="J49" s="1103">
        <v>1097</v>
      </c>
      <c r="K49" s="1849">
        <f t="shared" si="5"/>
        <v>3300</v>
      </c>
      <c r="L49" s="722">
        <f>IF(Начало!$D$10=0,0,J49*(1-Начало!$D$10))</f>
        <v>0</v>
      </c>
      <c r="M49" s="1926">
        <f>L49+L50</f>
        <v>0</v>
      </c>
      <c r="N49" s="1890"/>
      <c r="O49" s="1890">
        <v>248000</v>
      </c>
      <c r="P49" s="247"/>
      <c r="Q49" s="116"/>
      <c r="R49" s="1193"/>
      <c r="S49" s="1855">
        <f>N49*M49</f>
        <v>0</v>
      </c>
      <c r="T49" s="1921">
        <f>N49*Z49</f>
        <v>0</v>
      </c>
      <c r="U49" s="1921">
        <f>N49*AB49</f>
        <v>0</v>
      </c>
      <c r="V49" s="414">
        <v>1725</v>
      </c>
      <c r="W49" s="414">
        <v>313</v>
      </c>
      <c r="X49" s="414">
        <v>755</v>
      </c>
      <c r="Y49" s="440">
        <f t="shared" si="6"/>
        <v>0.40764337499999997</v>
      </c>
      <c r="Z49" s="1920">
        <f t="shared" si="7"/>
        <v>1.209840375</v>
      </c>
      <c r="AA49" s="415">
        <v>47.6</v>
      </c>
      <c r="AB49" s="1919">
        <f>AA49+AA50</f>
        <v>168.8</v>
      </c>
      <c r="AC49" s="1198"/>
      <c r="AD49" s="201"/>
    </row>
    <row r="50" spans="1:30" ht="19.5" customHeight="1" thickBot="1">
      <c r="A50" s="157" t="s">
        <v>686</v>
      </c>
      <c r="B50" s="327"/>
      <c r="C50" s="327"/>
      <c r="D50" s="491">
        <v>6.1</v>
      </c>
      <c r="E50" s="501"/>
      <c r="F50" s="452">
        <v>65</v>
      </c>
      <c r="G50" s="449" t="s">
        <v>1135</v>
      </c>
      <c r="H50" s="497">
        <v>108.1</v>
      </c>
      <c r="I50" s="1784"/>
      <c r="J50" s="582">
        <v>2203</v>
      </c>
      <c r="K50" s="1850"/>
      <c r="L50" s="723">
        <f>IF(Начало!$D$10=0,0,J50*(1-Начало!$D$10))</f>
        <v>0</v>
      </c>
      <c r="M50" s="1925"/>
      <c r="N50" s="1951"/>
      <c r="O50" s="1951"/>
      <c r="P50" s="247"/>
      <c r="Q50" s="116"/>
      <c r="R50" s="1193"/>
      <c r="S50" s="1856"/>
      <c r="T50" s="1923"/>
      <c r="U50" s="1923"/>
      <c r="V50" s="414">
        <v>1095</v>
      </c>
      <c r="W50" s="414">
        <v>1480</v>
      </c>
      <c r="X50" s="414">
        <v>495</v>
      </c>
      <c r="Y50" s="440">
        <f t="shared" si="6"/>
        <v>0.80219700000000005</v>
      </c>
      <c r="Z50" s="1920"/>
      <c r="AA50" s="415">
        <v>121.2</v>
      </c>
      <c r="AB50" s="1919"/>
      <c r="AC50" s="1198"/>
      <c r="AD50" s="201"/>
    </row>
    <row r="51" spans="1:30" ht="19.5" customHeight="1">
      <c r="A51" s="358" t="s">
        <v>703</v>
      </c>
      <c r="B51" s="326" t="s">
        <v>778</v>
      </c>
      <c r="C51" s="326" t="s">
        <v>752</v>
      </c>
      <c r="D51" s="70" t="s">
        <v>782</v>
      </c>
      <c r="E51" s="40">
        <v>2250</v>
      </c>
      <c r="F51" s="40">
        <v>45</v>
      </c>
      <c r="G51" s="93" t="s">
        <v>526</v>
      </c>
      <c r="H51" s="740">
        <v>40.5</v>
      </c>
      <c r="I51" s="1784"/>
      <c r="J51" s="1105">
        <v>1308</v>
      </c>
      <c r="K51" s="1901">
        <f t="shared" si="5"/>
        <v>4163</v>
      </c>
      <c r="L51" s="722">
        <f>IF(Начало!$D$10=0,0,J51*(1-Начало!$D$10))</f>
        <v>0</v>
      </c>
      <c r="M51" s="1926">
        <f>L51+L52</f>
        <v>0</v>
      </c>
      <c r="N51" s="1853"/>
      <c r="O51" s="1853">
        <v>312000</v>
      </c>
      <c r="P51" s="247"/>
      <c r="Q51" s="116"/>
      <c r="R51" s="1193"/>
      <c r="S51" s="1855">
        <f>N51*M51</f>
        <v>0</v>
      </c>
      <c r="T51" s="1921">
        <f>N51*Z51</f>
        <v>0</v>
      </c>
      <c r="U51" s="1921">
        <f>N51*AB51</f>
        <v>0</v>
      </c>
      <c r="V51" s="414">
        <v>1725</v>
      </c>
      <c r="W51" s="414">
        <v>313</v>
      </c>
      <c r="X51" s="414">
        <v>755</v>
      </c>
      <c r="Y51" s="440">
        <f t="shared" si="6"/>
        <v>0.40764337499999997</v>
      </c>
      <c r="Z51" s="1920">
        <f t="shared" si="7"/>
        <v>1.209840375</v>
      </c>
      <c r="AA51" s="415">
        <v>47</v>
      </c>
      <c r="AB51" s="1919">
        <f>AA51+AA52</f>
        <v>173</v>
      </c>
      <c r="AC51" s="1198"/>
      <c r="AD51" s="201"/>
    </row>
    <row r="52" spans="1:30" ht="19.5" customHeight="1" thickBot="1">
      <c r="A52" s="157" t="s">
        <v>689</v>
      </c>
      <c r="B52" s="327"/>
      <c r="C52" s="327"/>
      <c r="D52" s="491">
        <v>7.5</v>
      </c>
      <c r="E52" s="501"/>
      <c r="F52" s="449">
        <v>62.5</v>
      </c>
      <c r="G52" s="449" t="s">
        <v>1135</v>
      </c>
      <c r="H52" s="497">
        <v>112.8</v>
      </c>
      <c r="I52" s="1785"/>
      <c r="J52" s="582">
        <v>2855</v>
      </c>
      <c r="K52" s="1850"/>
      <c r="L52" s="723">
        <f>IF(Начало!$D$10=0,0,J52*(1-Начало!$D$10))</f>
        <v>0</v>
      </c>
      <c r="M52" s="1925"/>
      <c r="N52" s="1854"/>
      <c r="O52" s="1854"/>
      <c r="P52" s="247"/>
      <c r="Q52" s="116"/>
      <c r="R52" s="1193"/>
      <c r="S52" s="1856"/>
      <c r="T52" s="1923"/>
      <c r="U52" s="1923"/>
      <c r="V52" s="414">
        <v>1095</v>
      </c>
      <c r="W52" s="414">
        <v>1480</v>
      </c>
      <c r="X52" s="414">
        <v>495</v>
      </c>
      <c r="Y52" s="440">
        <f t="shared" si="6"/>
        <v>0.80219700000000005</v>
      </c>
      <c r="Z52" s="1920"/>
      <c r="AA52" s="415">
        <v>126</v>
      </c>
      <c r="AB52" s="1919"/>
      <c r="AC52" s="1198"/>
    </row>
    <row r="53" spans="1:30">
      <c r="A53" s="731" t="s">
        <v>1005</v>
      </c>
    </row>
  </sheetData>
  <mergeCells count="190">
    <mergeCell ref="K49:K50"/>
    <mergeCell ref="U49:U50"/>
    <mergeCell ref="T43:T44"/>
    <mergeCell ref="K45:K46"/>
    <mergeCell ref="M45:M46"/>
    <mergeCell ref="T45:T46"/>
    <mergeCell ref="K36:K37"/>
    <mergeCell ref="M36:M37"/>
    <mergeCell ref="N36:N37"/>
    <mergeCell ref="K38:K39"/>
    <mergeCell ref="O49:O50"/>
    <mergeCell ref="O45:O46"/>
    <mergeCell ref="M38:M39"/>
    <mergeCell ref="U43:U44"/>
    <mergeCell ref="T36:T37"/>
    <mergeCell ref="U36:U37"/>
    <mergeCell ref="N38:N39"/>
    <mergeCell ref="Z43:Z44"/>
    <mergeCell ref="Z34:Z35"/>
    <mergeCell ref="O43:O44"/>
    <mergeCell ref="T47:T48"/>
    <mergeCell ref="U47:U48"/>
    <mergeCell ref="AB36:AB37"/>
    <mergeCell ref="Z38:Z39"/>
    <mergeCell ref="AB38:AB39"/>
    <mergeCell ref="J42:M42"/>
    <mergeCell ref="O32:O33"/>
    <mergeCell ref="O34:O35"/>
    <mergeCell ref="O36:O37"/>
    <mergeCell ref="I32:I41"/>
    <mergeCell ref="K40:K41"/>
    <mergeCell ref="M40:M41"/>
    <mergeCell ref="N40:N41"/>
    <mergeCell ref="N34:N35"/>
    <mergeCell ref="N32:N33"/>
    <mergeCell ref="K34:K35"/>
    <mergeCell ref="M34:M35"/>
    <mergeCell ref="S32:S33"/>
    <mergeCell ref="S38:S39"/>
    <mergeCell ref="S36:S37"/>
    <mergeCell ref="T38:T39"/>
    <mergeCell ref="Z32:Z33"/>
    <mergeCell ref="AB34:AB35"/>
    <mergeCell ref="U40:U41"/>
    <mergeCell ref="Z40:Z41"/>
    <mergeCell ref="AB32:AB33"/>
    <mergeCell ref="I43:I52"/>
    <mergeCell ref="K32:K33"/>
    <mergeCell ref="Z36:Z37"/>
    <mergeCell ref="AB49:AB50"/>
    <mergeCell ref="AB51:AB52"/>
    <mergeCell ref="AB43:AB44"/>
    <mergeCell ref="AB45:AB46"/>
    <mergeCell ref="AB47:AB48"/>
    <mergeCell ref="K51:K52"/>
    <mergeCell ref="M51:M52"/>
    <mergeCell ref="Z47:Z48"/>
    <mergeCell ref="Z49:Z50"/>
    <mergeCell ref="M49:M50"/>
    <mergeCell ref="T49:T50"/>
    <mergeCell ref="M47:M48"/>
    <mergeCell ref="U51:U52"/>
    <mergeCell ref="N43:N44"/>
    <mergeCell ref="N45:N46"/>
    <mergeCell ref="N47:N48"/>
    <mergeCell ref="N49:N50"/>
    <mergeCell ref="N51:N52"/>
    <mergeCell ref="U45:U46"/>
    <mergeCell ref="K47:K48"/>
    <mergeCell ref="T51:T52"/>
    <mergeCell ref="O51:O52"/>
    <mergeCell ref="K43:K44"/>
    <mergeCell ref="M43:M44"/>
    <mergeCell ref="O47:O48"/>
    <mergeCell ref="A1:A3"/>
    <mergeCell ref="B1:L1"/>
    <mergeCell ref="B2:L2"/>
    <mergeCell ref="M1:N1"/>
    <mergeCell ref="M3:N3"/>
    <mergeCell ref="M2:N2"/>
    <mergeCell ref="M32:M33"/>
    <mergeCell ref="A42:I42"/>
    <mergeCell ref="A31:I31"/>
    <mergeCell ref="J31:M31"/>
    <mergeCell ref="J7:M7"/>
    <mergeCell ref="A11:I11"/>
    <mergeCell ref="J11:M11"/>
    <mergeCell ref="I12:I26"/>
    <mergeCell ref="I8:I10"/>
    <mergeCell ref="K8:K10"/>
    <mergeCell ref="M8:M10"/>
    <mergeCell ref="N8:N10"/>
    <mergeCell ref="O8:O10"/>
    <mergeCell ref="O4:O5"/>
    <mergeCell ref="S4:S5"/>
    <mergeCell ref="T4:T5"/>
    <mergeCell ref="U4:U5"/>
    <mergeCell ref="B3:L3"/>
    <mergeCell ref="H4:H5"/>
    <mergeCell ref="L4:M4"/>
    <mergeCell ref="I28:I30"/>
    <mergeCell ref="N4:N5"/>
    <mergeCell ref="N28:N30"/>
    <mergeCell ref="I4:I5"/>
    <mergeCell ref="J4:K4"/>
    <mergeCell ref="A6:M6"/>
    <mergeCell ref="A4:A5"/>
    <mergeCell ref="B4:C4"/>
    <mergeCell ref="D4:D5"/>
    <mergeCell ref="E4:E5"/>
    <mergeCell ref="F4:F5"/>
    <mergeCell ref="G4:G5"/>
    <mergeCell ref="K28:K30"/>
    <mergeCell ref="M28:M30"/>
    <mergeCell ref="K24:K26"/>
    <mergeCell ref="M24:M26"/>
    <mergeCell ref="A7:I7"/>
    <mergeCell ref="J27:M27"/>
    <mergeCell ref="U24:U26"/>
    <mergeCell ref="K21:K23"/>
    <mergeCell ref="M21:M23"/>
    <mergeCell ref="N21:N23"/>
    <mergeCell ref="T21:T23"/>
    <mergeCell ref="U21:U23"/>
    <mergeCell ref="O24:O26"/>
    <mergeCell ref="O18:O20"/>
    <mergeCell ref="K12:K14"/>
    <mergeCell ref="M12:M14"/>
    <mergeCell ref="K15:K17"/>
    <mergeCell ref="M15:M17"/>
    <mergeCell ref="N12:N14"/>
    <mergeCell ref="N15:N17"/>
    <mergeCell ref="N24:N26"/>
    <mergeCell ref="S24:S26"/>
    <mergeCell ref="T24:T26"/>
    <mergeCell ref="O12:O14"/>
    <mergeCell ref="O15:O17"/>
    <mergeCell ref="K18:K20"/>
    <mergeCell ref="M18:M20"/>
    <mergeCell ref="N18:N20"/>
    <mergeCell ref="S18:S20"/>
    <mergeCell ref="T18:T20"/>
    <mergeCell ref="AB21:AB23"/>
    <mergeCell ref="AB18:AB20"/>
    <mergeCell ref="S21:S23"/>
    <mergeCell ref="U8:U10"/>
    <mergeCell ref="Z8:Z10"/>
    <mergeCell ref="Z21:Z23"/>
    <mergeCell ref="AB28:AB30"/>
    <mergeCell ref="AB24:AB26"/>
    <mergeCell ref="Z15:Z17"/>
    <mergeCell ref="AB8:AB10"/>
    <mergeCell ref="S12:S14"/>
    <mergeCell ref="T12:T14"/>
    <mergeCell ref="U12:U14"/>
    <mergeCell ref="Z12:Z14"/>
    <mergeCell ref="AB12:AB14"/>
    <mergeCell ref="S15:S17"/>
    <mergeCell ref="T15:T17"/>
    <mergeCell ref="U15:U17"/>
    <mergeCell ref="AB15:AB17"/>
    <mergeCell ref="Z24:Z26"/>
    <mergeCell ref="Z18:Z20"/>
    <mergeCell ref="S8:S10"/>
    <mergeCell ref="T8:T10"/>
    <mergeCell ref="U18:U20"/>
    <mergeCell ref="O28:O30"/>
    <mergeCell ref="O21:O23"/>
    <mergeCell ref="O38:O39"/>
    <mergeCell ref="O40:O41"/>
    <mergeCell ref="AB40:AB41"/>
    <mergeCell ref="S28:S30"/>
    <mergeCell ref="Z51:Z52"/>
    <mergeCell ref="S45:S46"/>
    <mergeCell ref="S47:S48"/>
    <mergeCell ref="S49:S50"/>
    <mergeCell ref="S51:S52"/>
    <mergeCell ref="S43:S44"/>
    <mergeCell ref="Z28:Z30"/>
    <mergeCell ref="Z45:Z46"/>
    <mergeCell ref="T28:T30"/>
    <mergeCell ref="U28:U30"/>
    <mergeCell ref="U38:U39"/>
    <mergeCell ref="S34:S35"/>
    <mergeCell ref="T34:T35"/>
    <mergeCell ref="U34:U35"/>
    <mergeCell ref="T32:T33"/>
    <mergeCell ref="U32:U33"/>
    <mergeCell ref="S40:S41"/>
    <mergeCell ref="T40:T41"/>
  </mergeCells>
  <printOptions horizontalCentered="1"/>
  <pageMargins left="0.39370078740157483" right="0.39370078740157483" top="0.59055118110236227" bottom="0.59055118110236227"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499984740745262"/>
  </sheetPr>
  <dimension ref="A1:AC48"/>
  <sheetViews>
    <sheetView zoomScaleNormal="100" zoomScaleSheetLayoutView="100" workbookViewId="0">
      <pane xSplit="1" ySplit="6" topLeftCell="B7" activePane="bottomRight" state="frozen"/>
      <selection pane="topRight" activeCell="C1" sqref="C1"/>
      <selection pane="bottomLeft" activeCell="A8" sqref="A8"/>
      <selection pane="bottomRight" sqref="A1:A3"/>
    </sheetView>
  </sheetViews>
  <sheetFormatPr defaultRowHeight="20.25"/>
  <cols>
    <col min="1" max="1" width="28" style="9" customWidth="1"/>
    <col min="2" max="3" width="11" style="10" customWidth="1"/>
    <col min="4" max="4" width="9.42578125" style="11" customWidth="1"/>
    <col min="5" max="5" width="8.85546875" style="10" customWidth="1"/>
    <col min="6" max="6" width="8.5703125" style="10" customWidth="1"/>
    <col min="7" max="7" width="11.28515625" style="10" customWidth="1"/>
    <col min="8" max="8" width="7.42578125" style="11" customWidth="1"/>
    <col min="9" max="9" width="12.140625" style="11" customWidth="1"/>
    <col min="10" max="10" width="10.140625" style="352" customWidth="1"/>
    <col min="11" max="11" width="10.42578125" style="338" customWidth="1"/>
    <col min="12" max="12" width="9.5703125" style="12" customWidth="1"/>
    <col min="13" max="13" width="8.140625" style="5" customWidth="1"/>
    <col min="14" max="14" width="7.140625" style="5" customWidth="1"/>
    <col min="15" max="15" width="1.7109375" style="42" customWidth="1"/>
    <col min="16" max="16" width="13" style="5" customWidth="1"/>
    <col min="17" max="17" width="7.140625" style="42" customWidth="1"/>
    <col min="18" max="19" width="8.140625" style="42" customWidth="1"/>
    <col min="20" max="22" width="10.5703125" style="6" hidden="1" customWidth="1"/>
    <col min="23" max="25" width="6.85546875" style="6" hidden="1" customWidth="1"/>
    <col min="26" max="26" width="9.140625" style="6" hidden="1" customWidth="1"/>
    <col min="27" max="27" width="12.28515625" style="6" hidden="1" customWidth="1"/>
    <col min="28" max="28" width="11.5703125" style="38" bestFit="1" customWidth="1"/>
    <col min="29" max="29" width="9.140625" style="38"/>
    <col min="30" max="16384" width="9.140625" style="6"/>
  </cols>
  <sheetData>
    <row r="1" spans="1:29" ht="15.75" customHeight="1" thickBot="1">
      <c r="A1" s="1701" t="s">
        <v>143</v>
      </c>
      <c r="B1" s="1891" t="s">
        <v>140</v>
      </c>
      <c r="C1" s="1891"/>
      <c r="D1" s="1891"/>
      <c r="E1" s="1891"/>
      <c r="F1" s="1891"/>
      <c r="G1" s="1891"/>
      <c r="H1" s="1891"/>
      <c r="I1" s="1891"/>
      <c r="J1" s="1891"/>
      <c r="K1" s="1891"/>
      <c r="L1" s="1891"/>
      <c r="M1" s="1621">
        <f>'VRF_Мультизональные системы'!Q6+'HRV_Приточные установки'!R5+Чиллеры!S6+Фанкойлы!S6+Руфтопы!R6+ККБ!S6+'Тепловые насосы'!Q6+RAC_multi!S8+PAC!S6+'PAC &gt; 22 кВт'!T6+'PAC inverter'!S6</f>
        <v>0</v>
      </c>
      <c r="N1" s="1621"/>
      <c r="O1" s="976"/>
      <c r="P1" s="960"/>
      <c r="Q1" s="231"/>
    </row>
    <row r="2" spans="1:29" ht="15.75" customHeight="1" thickTop="1" thickBot="1">
      <c r="A2" s="1702"/>
      <c r="B2" s="1892" t="s">
        <v>141</v>
      </c>
      <c r="C2" s="1892"/>
      <c r="D2" s="1892"/>
      <c r="E2" s="1892"/>
      <c r="F2" s="1892"/>
      <c r="G2" s="1892"/>
      <c r="H2" s="1892"/>
      <c r="I2" s="1892"/>
      <c r="J2" s="1892"/>
      <c r="K2" s="1892"/>
      <c r="L2" s="1892"/>
      <c r="M2" s="1527">
        <f>'VRF_Мультизональные системы'!R6+'HRV_Приточные установки'!S5+Чиллеры!T6+Фанкойлы!T6+Руфтопы!S6+ККБ!T6+'Тепловые насосы'!R6+RAC_multi!T8+PAC!T6+'PAC &gt; 22 кВт'!U6+'PAC inverter'!T6</f>
        <v>0</v>
      </c>
      <c r="N2" s="1529"/>
      <c r="O2" s="977"/>
      <c r="P2" s="966"/>
      <c r="Q2" s="593"/>
    </row>
    <row r="3" spans="1:29" ht="15.75" customHeight="1" thickTop="1" thickBot="1">
      <c r="A3" s="1703"/>
      <c r="B3" s="1893" t="s">
        <v>142</v>
      </c>
      <c r="C3" s="1893"/>
      <c r="D3" s="1893"/>
      <c r="E3" s="1893"/>
      <c r="F3" s="1893"/>
      <c r="G3" s="1893"/>
      <c r="H3" s="1893"/>
      <c r="I3" s="1893"/>
      <c r="J3" s="1893"/>
      <c r="K3" s="1893"/>
      <c r="L3" s="1893"/>
      <c r="M3" s="1649">
        <f>'VRF_Мультизональные системы'!S6+'HRV_Приточные установки'!T5+Чиллеры!U6+Фанкойлы!U6+Руфтопы!T6+ККБ!U6+'Тепловые насосы'!S6+RAC_multi!U8+PAC!U6+'PAC &gt; 22 кВт'!V6+'PAC inverter'!U6</f>
        <v>0</v>
      </c>
      <c r="N3" s="1649"/>
      <c r="O3" s="978"/>
      <c r="P3" s="963"/>
      <c r="Q3" s="231"/>
    </row>
    <row r="4" spans="1:29" s="7" customFormat="1" ht="24.75" customHeight="1">
      <c r="A4" s="1933" t="s">
        <v>163</v>
      </c>
      <c r="B4" s="2005" t="s">
        <v>784</v>
      </c>
      <c r="C4" s="2006"/>
      <c r="D4" s="1936" t="s">
        <v>878</v>
      </c>
      <c r="E4" s="1996" t="s">
        <v>166</v>
      </c>
      <c r="F4" s="1996" t="s">
        <v>788</v>
      </c>
      <c r="G4" s="1996" t="s">
        <v>533</v>
      </c>
      <c r="H4" s="1996" t="s">
        <v>13</v>
      </c>
      <c r="I4" s="1448" t="s">
        <v>330</v>
      </c>
      <c r="J4" s="2003" t="s">
        <v>11</v>
      </c>
      <c r="K4" s="2004" t="s">
        <v>12</v>
      </c>
      <c r="L4" s="1464" t="s">
        <v>155</v>
      </c>
      <c r="M4" s="1464" t="s">
        <v>534</v>
      </c>
      <c r="N4" s="1464" t="s">
        <v>144</v>
      </c>
      <c r="O4" s="212"/>
      <c r="P4" s="1516" t="s">
        <v>721</v>
      </c>
      <c r="Q4" s="212"/>
      <c r="R4" s="212"/>
      <c r="S4" s="212"/>
      <c r="T4" s="95" t="s">
        <v>147</v>
      </c>
      <c r="U4" s="95" t="s">
        <v>151</v>
      </c>
      <c r="V4" s="95" t="s">
        <v>153</v>
      </c>
      <c r="W4" s="767"/>
      <c r="X4" s="767"/>
      <c r="Y4" s="767"/>
      <c r="Z4" s="117" t="s">
        <v>138</v>
      </c>
      <c r="AA4" s="117" t="s">
        <v>137</v>
      </c>
      <c r="AB4" s="83"/>
      <c r="AC4" s="83"/>
    </row>
    <row r="5" spans="1:29" s="7" customFormat="1" ht="24.75" customHeight="1" thickBot="1">
      <c r="A5" s="1881"/>
      <c r="B5" s="308" t="s">
        <v>167</v>
      </c>
      <c r="C5" s="308" t="s">
        <v>168</v>
      </c>
      <c r="D5" s="1885"/>
      <c r="E5" s="1886"/>
      <c r="F5" s="1886"/>
      <c r="G5" s="1886"/>
      <c r="H5" s="1795"/>
      <c r="I5" s="1887"/>
      <c r="J5" s="1899"/>
      <c r="K5" s="1895"/>
      <c r="L5" s="1454"/>
      <c r="M5" s="1454"/>
      <c r="N5" s="1454"/>
      <c r="O5" s="212"/>
      <c r="P5" s="1517"/>
      <c r="Q5" s="212"/>
      <c r="R5" s="212"/>
      <c r="S5" s="212"/>
      <c r="AB5" s="83"/>
      <c r="AC5" s="83"/>
    </row>
    <row r="6" spans="1:29" s="7" customFormat="1" ht="21" customHeight="1" thickBot="1">
      <c r="A6" s="1991" t="s">
        <v>20</v>
      </c>
      <c r="B6" s="1992"/>
      <c r="C6" s="1992"/>
      <c r="D6" s="1992"/>
      <c r="E6" s="1992"/>
      <c r="F6" s="1992"/>
      <c r="G6" s="1992"/>
      <c r="H6" s="1992"/>
      <c r="I6" s="1992"/>
      <c r="J6" s="1992"/>
      <c r="K6" s="1992"/>
      <c r="L6" s="1992"/>
      <c r="M6" s="1992"/>
      <c r="N6" s="1993"/>
      <c r="O6" s="237"/>
      <c r="P6" s="657"/>
      <c r="Q6" s="237"/>
      <c r="R6" s="237"/>
      <c r="S6" s="237"/>
      <c r="T6" s="138">
        <f>SUM(T27:T48)</f>
        <v>0</v>
      </c>
      <c r="U6" s="138">
        <f>SUM(U27:U48)</f>
        <v>0</v>
      </c>
      <c r="V6" s="138">
        <f>SUM(V27:V48)</f>
        <v>0</v>
      </c>
      <c r="W6" s="138"/>
      <c r="X6" s="138"/>
      <c r="Y6" s="138"/>
      <c r="AB6" s="83"/>
      <c r="AC6" s="83"/>
    </row>
    <row r="7" spans="1:29" s="86" customFormat="1" ht="27" customHeight="1" thickBot="1">
      <c r="A7" s="1808" t="s">
        <v>1435</v>
      </c>
      <c r="B7" s="1809"/>
      <c r="C7" s="1809"/>
      <c r="D7" s="1809"/>
      <c r="E7" s="1809"/>
      <c r="F7" s="1809"/>
      <c r="G7" s="1809"/>
      <c r="H7" s="1809"/>
      <c r="I7" s="1809"/>
      <c r="J7" s="1809"/>
      <c r="K7" s="1809"/>
      <c r="L7" s="1809"/>
      <c r="M7" s="1809"/>
      <c r="N7" s="1810"/>
      <c r="O7" s="190"/>
      <c r="P7" s="558"/>
      <c r="Q7" s="247"/>
      <c r="R7" s="190"/>
      <c r="S7" s="191"/>
      <c r="T7" s="191"/>
      <c r="U7" s="228"/>
      <c r="V7" s="228"/>
      <c r="W7" s="228"/>
      <c r="X7" s="228"/>
      <c r="Y7" s="228"/>
      <c r="Z7" s="228"/>
      <c r="AA7" s="120"/>
      <c r="AB7" s="1210"/>
      <c r="AC7" s="1210"/>
    </row>
    <row r="8" spans="1:29" ht="28.5" customHeight="1" thickBot="1">
      <c r="A8" s="1411" t="s">
        <v>1488</v>
      </c>
      <c r="B8" s="1412"/>
      <c r="C8" s="1412"/>
      <c r="D8" s="1412"/>
      <c r="E8" s="1412"/>
      <c r="F8" s="1412"/>
      <c r="G8" s="1412"/>
      <c r="H8" s="1412"/>
      <c r="I8" s="1413"/>
      <c r="J8" s="344"/>
      <c r="K8" s="1955" t="s">
        <v>535</v>
      </c>
      <c r="L8" s="1955"/>
      <c r="M8" s="1956"/>
      <c r="N8" s="1147"/>
      <c r="O8" s="246"/>
      <c r="P8" s="566"/>
      <c r="Q8" s="244"/>
      <c r="R8" s="246"/>
      <c r="S8" s="246"/>
      <c r="T8" s="611"/>
      <c r="Z8" s="145"/>
      <c r="AA8" s="144"/>
    </row>
    <row r="9" spans="1:29" ht="20.100000000000001" customHeight="1">
      <c r="A9" s="1150" t="s">
        <v>1436</v>
      </c>
      <c r="B9" s="93">
        <v>13</v>
      </c>
      <c r="C9" s="70">
        <v>13.75</v>
      </c>
      <c r="D9" s="1998">
        <v>8.1999999999999993</v>
      </c>
      <c r="E9" s="40">
        <v>1800</v>
      </c>
      <c r="F9" s="40">
        <v>41</v>
      </c>
      <c r="G9" s="40" t="s">
        <v>193</v>
      </c>
      <c r="H9" s="70">
        <v>29.2</v>
      </c>
      <c r="I9" s="1959" t="s">
        <v>327</v>
      </c>
      <c r="J9" s="1101">
        <v>555</v>
      </c>
      <c r="K9" s="1901">
        <f>SUM(J9:J14)</f>
        <v>7933</v>
      </c>
      <c r="L9" s="594">
        <f>IF(Начало!$D$5=0,0,J9*(1-Начало!$D$5))</f>
        <v>0</v>
      </c>
      <c r="M9" s="1960">
        <f>L9+L14</f>
        <v>0</v>
      </c>
      <c r="N9" s="1962"/>
      <c r="O9" s="1141"/>
      <c r="P9" s="1964">
        <v>595000</v>
      </c>
      <c r="Q9" s="247"/>
      <c r="R9" s="1141"/>
      <c r="S9" s="1141"/>
      <c r="T9" s="1966">
        <f>M9*N9</f>
        <v>0</v>
      </c>
      <c r="U9" s="1921">
        <f>IF(OR(Z9="",N9=""),0,(N9*Z9)+(N9*Z14))</f>
        <v>0</v>
      </c>
      <c r="V9" s="1921">
        <f>IF(OR(AA9="",N9=""),0,(N9*AA9)+(N9*AA14))</f>
        <v>0</v>
      </c>
      <c r="W9" s="414"/>
      <c r="X9" s="414"/>
      <c r="Y9" s="414"/>
      <c r="Z9" s="145">
        <f>(W9/1000)*(X9/1000)*(Y9/1000)</f>
        <v>0</v>
      </c>
      <c r="AA9" s="144">
        <v>35.200000000000003</v>
      </c>
    </row>
    <row r="10" spans="1:29" ht="20.100000000000001" customHeight="1">
      <c r="A10" s="1150" t="s">
        <v>1437</v>
      </c>
      <c r="B10" s="93"/>
      <c r="C10" s="93"/>
      <c r="D10" s="1999"/>
      <c r="E10" s="40" t="s">
        <v>162</v>
      </c>
      <c r="F10" s="40" t="s">
        <v>162</v>
      </c>
      <c r="G10" s="40" t="s">
        <v>892</v>
      </c>
      <c r="H10" s="70">
        <v>5</v>
      </c>
      <c r="I10" s="1959"/>
      <c r="J10" s="1101">
        <v>280</v>
      </c>
      <c r="K10" s="1901"/>
      <c r="L10" s="594">
        <f>IF(Начало!$D$5=0,0,J10*(1-Начало!$D$5))</f>
        <v>0</v>
      </c>
      <c r="M10" s="1960"/>
      <c r="N10" s="1979"/>
      <c r="O10" s="1141"/>
      <c r="P10" s="2001"/>
      <c r="Q10" s="247"/>
      <c r="R10" s="1141"/>
      <c r="S10" s="1141"/>
      <c r="T10" s="1966"/>
      <c r="U10" s="1922"/>
      <c r="V10" s="1922"/>
      <c r="W10" s="414">
        <v>1035</v>
      </c>
      <c r="X10" s="414">
        <v>90</v>
      </c>
      <c r="Y10" s="414">
        <v>1035</v>
      </c>
      <c r="Z10" s="145">
        <f t="shared" ref="Z10" si="0">(W10/1000)*(X10/1000)*(Y10/1000)</f>
        <v>9.6410249999999975E-2</v>
      </c>
      <c r="AA10" s="144">
        <v>7.9</v>
      </c>
    </row>
    <row r="11" spans="1:29" ht="20.100000000000001" customHeight="1">
      <c r="A11" s="1150" t="s">
        <v>1436</v>
      </c>
      <c r="B11" s="93">
        <v>13</v>
      </c>
      <c r="C11" s="70">
        <v>13.75</v>
      </c>
      <c r="D11" s="1999"/>
      <c r="E11" s="40">
        <v>1800</v>
      </c>
      <c r="F11" s="40">
        <v>41</v>
      </c>
      <c r="G11" s="40" t="s">
        <v>193</v>
      </c>
      <c r="H11" s="70">
        <v>29.2</v>
      </c>
      <c r="I11" s="1959"/>
      <c r="J11" s="1101">
        <v>555</v>
      </c>
      <c r="K11" s="1901"/>
      <c r="L11" s="594">
        <f>IF(Начало!$D$5=0,0,J11*(1-Начало!$D$5))</f>
        <v>0</v>
      </c>
      <c r="M11" s="1960"/>
      <c r="N11" s="1979"/>
      <c r="O11" s="1141"/>
      <c r="P11" s="2001"/>
      <c r="Q11" s="247"/>
      <c r="R11" s="1141"/>
      <c r="S11" s="1141"/>
      <c r="T11" s="1966"/>
      <c r="U11" s="1922"/>
      <c r="V11" s="1922"/>
      <c r="W11" s="414"/>
      <c r="X11" s="414"/>
      <c r="Y11" s="414"/>
      <c r="Z11" s="145">
        <f>(W11/1000)*(X11/1000)*(Y11/1000)</f>
        <v>0</v>
      </c>
      <c r="AA11" s="144">
        <v>35.200000000000003</v>
      </c>
    </row>
    <row r="12" spans="1:29" ht="20.100000000000001" customHeight="1">
      <c r="A12" s="1150" t="s">
        <v>1437</v>
      </c>
      <c r="B12" s="93"/>
      <c r="C12" s="93"/>
      <c r="D12" s="1999"/>
      <c r="E12" s="40" t="s">
        <v>162</v>
      </c>
      <c r="F12" s="40" t="s">
        <v>162</v>
      </c>
      <c r="G12" s="40" t="s">
        <v>892</v>
      </c>
      <c r="H12" s="70">
        <v>5</v>
      </c>
      <c r="I12" s="1959"/>
      <c r="J12" s="1101">
        <v>280</v>
      </c>
      <c r="K12" s="1901"/>
      <c r="L12" s="594">
        <f>IF(Начало!$D$5=0,0,J12*(1-Начало!$D$5))</f>
        <v>0</v>
      </c>
      <c r="M12" s="1960"/>
      <c r="N12" s="1979"/>
      <c r="O12" s="1141"/>
      <c r="P12" s="2001"/>
      <c r="Q12" s="247"/>
      <c r="R12" s="1141"/>
      <c r="S12" s="1141"/>
      <c r="T12" s="1966"/>
      <c r="U12" s="1922"/>
      <c r="V12" s="1922"/>
      <c r="W12" s="414">
        <v>1035</v>
      </c>
      <c r="X12" s="414">
        <v>90</v>
      </c>
      <c r="Y12" s="414">
        <v>1035</v>
      </c>
      <c r="Z12" s="145">
        <f t="shared" ref="Z12:Z13" si="1">(W12/1000)*(X12/1000)*(Y12/1000)</f>
        <v>9.6410249999999975E-2</v>
      </c>
      <c r="AA12" s="144">
        <v>7.9</v>
      </c>
    </row>
    <row r="13" spans="1:29" ht="20.100000000000001" customHeight="1">
      <c r="A13" s="1150" t="s">
        <v>1438</v>
      </c>
      <c r="B13" s="93"/>
      <c r="C13" s="93"/>
      <c r="D13" s="1999"/>
      <c r="E13" s="40" t="s">
        <v>162</v>
      </c>
      <c r="F13" s="40" t="s">
        <v>162</v>
      </c>
      <c r="G13" s="40" t="s">
        <v>162</v>
      </c>
      <c r="H13" s="70">
        <v>0.4</v>
      </c>
      <c r="I13" s="1959"/>
      <c r="J13" s="1101">
        <v>98</v>
      </c>
      <c r="K13" s="1901"/>
      <c r="L13" s="594">
        <f>IF(Начало!$D$5=0,0,J13*(1-Начало!$D$5))</f>
        <v>0</v>
      </c>
      <c r="M13" s="1960"/>
      <c r="N13" s="1979"/>
      <c r="O13" s="1141"/>
      <c r="P13" s="2001"/>
      <c r="Q13" s="247"/>
      <c r="R13" s="1141"/>
      <c r="S13" s="1141"/>
      <c r="T13" s="1966"/>
      <c r="U13" s="1922"/>
      <c r="V13" s="1922"/>
      <c r="W13" s="862">
        <v>290</v>
      </c>
      <c r="X13" s="862">
        <v>105</v>
      </c>
      <c r="Y13" s="862">
        <v>100</v>
      </c>
      <c r="Z13" s="145">
        <f t="shared" si="1"/>
        <v>3.045E-3</v>
      </c>
      <c r="AA13" s="144">
        <v>0.6</v>
      </c>
    </row>
    <row r="14" spans="1:29" ht="20.100000000000001" customHeight="1" thickBot="1">
      <c r="A14" s="1150" t="s">
        <v>1439</v>
      </c>
      <c r="B14" s="93">
        <v>26</v>
      </c>
      <c r="C14" s="93">
        <v>27.5</v>
      </c>
      <c r="D14" s="2000"/>
      <c r="E14" s="40" t="s">
        <v>162</v>
      </c>
      <c r="F14" s="40">
        <v>60</v>
      </c>
      <c r="G14" s="40" t="s">
        <v>1440</v>
      </c>
      <c r="H14" s="70">
        <v>142</v>
      </c>
      <c r="I14" s="1959"/>
      <c r="J14" s="581">
        <v>6165</v>
      </c>
      <c r="K14" s="1902"/>
      <c r="L14" s="594">
        <f>IF(Начало!$D$5=0,0,J14*(1-Начало!$D$5))</f>
        <v>0</v>
      </c>
      <c r="M14" s="1961"/>
      <c r="N14" s="1963"/>
      <c r="O14" s="1141"/>
      <c r="P14" s="1965"/>
      <c r="Q14" s="247"/>
      <c r="R14" s="1141"/>
      <c r="S14" s="1141"/>
      <c r="T14" s="1966"/>
      <c r="U14" s="1923"/>
      <c r="V14" s="1923"/>
      <c r="W14" s="414">
        <v>1270</v>
      </c>
      <c r="X14" s="414">
        <v>1720</v>
      </c>
      <c r="Y14" s="414">
        <v>565</v>
      </c>
      <c r="Z14" s="145">
        <f>(W14/1000)*(X14/1000)*(Y14/1000)</f>
        <v>1.234186</v>
      </c>
      <c r="AA14" s="144">
        <v>164</v>
      </c>
    </row>
    <row r="15" spans="1:29" ht="28.5" customHeight="1" thickBot="1">
      <c r="A15" s="1411" t="s">
        <v>1441</v>
      </c>
      <c r="B15" s="1412"/>
      <c r="C15" s="1412"/>
      <c r="D15" s="1412"/>
      <c r="E15" s="1412"/>
      <c r="F15" s="1412"/>
      <c r="G15" s="1412"/>
      <c r="H15" s="1412"/>
      <c r="I15" s="1413"/>
      <c r="J15" s="344"/>
      <c r="K15" s="1955" t="s">
        <v>535</v>
      </c>
      <c r="L15" s="1955"/>
      <c r="M15" s="1956"/>
      <c r="N15" s="1147"/>
      <c r="O15" s="246"/>
      <c r="P15" s="566"/>
      <c r="Q15" s="244"/>
      <c r="R15" s="246"/>
      <c r="S15" s="246"/>
      <c r="T15" s="611"/>
      <c r="Z15" s="145"/>
      <c r="AA15" s="144"/>
    </row>
    <row r="16" spans="1:29" ht="20.100000000000001" customHeight="1">
      <c r="A16" s="1150" t="s">
        <v>1442</v>
      </c>
      <c r="B16" s="1957">
        <v>26</v>
      </c>
      <c r="C16" s="1957">
        <v>30</v>
      </c>
      <c r="D16" s="1958">
        <v>11.3</v>
      </c>
      <c r="E16" s="40">
        <v>4400</v>
      </c>
      <c r="F16" s="40">
        <v>55</v>
      </c>
      <c r="G16" s="40" t="s">
        <v>1443</v>
      </c>
      <c r="H16" s="70">
        <v>85</v>
      </c>
      <c r="I16" s="1959" t="s">
        <v>327</v>
      </c>
      <c r="J16" s="1101">
        <v>1874</v>
      </c>
      <c r="K16" s="1901">
        <f>J16+J17</f>
        <v>8039</v>
      </c>
      <c r="L16" s="594">
        <f>IF(Начало!$D$5=0,0,J16*(1-Начало!$D$5))</f>
        <v>0</v>
      </c>
      <c r="M16" s="1960">
        <f>L16+L17</f>
        <v>0</v>
      </c>
      <c r="N16" s="1962"/>
      <c r="O16" s="1141"/>
      <c r="P16" s="1964">
        <v>603000</v>
      </c>
      <c r="Q16" s="247"/>
      <c r="R16" s="1141"/>
      <c r="S16" s="1141"/>
      <c r="T16" s="1966">
        <f>M16*N16</f>
        <v>0</v>
      </c>
      <c r="U16" s="1921">
        <f>IF(OR(Z16="",N16=""),0,(N16*Z16)+(N16*Z17))</f>
        <v>0</v>
      </c>
      <c r="V16" s="1921">
        <f>IF(OR(AA16="",N16=""),0,(N16*AA16)+(N16*AA17))</f>
        <v>0</v>
      </c>
      <c r="W16" s="414"/>
      <c r="X16" s="414"/>
      <c r="Y16" s="414"/>
      <c r="Z16" s="145">
        <f>(W16/1000)*(X16/1000)*(Y16/1000)</f>
        <v>0</v>
      </c>
      <c r="AA16" s="144">
        <v>94</v>
      </c>
    </row>
    <row r="17" spans="1:29" ht="20.100000000000001" customHeight="1" thickBot="1">
      <c r="A17" s="1150" t="s">
        <v>1439</v>
      </c>
      <c r="B17" s="1957"/>
      <c r="C17" s="1957"/>
      <c r="D17" s="1958"/>
      <c r="E17" s="40" t="s">
        <v>162</v>
      </c>
      <c r="F17" s="40">
        <v>60</v>
      </c>
      <c r="G17" s="40" t="s">
        <v>1440</v>
      </c>
      <c r="H17" s="70">
        <v>142</v>
      </c>
      <c r="I17" s="1959"/>
      <c r="J17" s="581">
        <v>6165</v>
      </c>
      <c r="K17" s="1902"/>
      <c r="L17" s="594">
        <f>IF(Начало!$D$5=0,0,J17*(1-Начало!$D$5))</f>
        <v>0</v>
      </c>
      <c r="M17" s="1961"/>
      <c r="N17" s="1963"/>
      <c r="O17" s="1141"/>
      <c r="P17" s="1965"/>
      <c r="Q17" s="247"/>
      <c r="R17" s="1141"/>
      <c r="S17" s="1141"/>
      <c r="T17" s="1966"/>
      <c r="U17" s="1923"/>
      <c r="V17" s="1923"/>
      <c r="W17" s="414">
        <v>1270</v>
      </c>
      <c r="X17" s="414">
        <v>1720</v>
      </c>
      <c r="Y17" s="414">
        <v>565</v>
      </c>
      <c r="Z17" s="145">
        <f>(W17/1000)*(X17/1000)*(Y17/1000)</f>
        <v>1.234186</v>
      </c>
      <c r="AA17" s="144">
        <v>164</v>
      </c>
    </row>
    <row r="18" spans="1:29" ht="28.5" customHeight="1" thickBot="1">
      <c r="A18" s="1411" t="s">
        <v>1444</v>
      </c>
      <c r="B18" s="1412"/>
      <c r="C18" s="1412"/>
      <c r="D18" s="1412"/>
      <c r="E18" s="1412"/>
      <c r="F18" s="1412"/>
      <c r="G18" s="1412"/>
      <c r="H18" s="1412"/>
      <c r="I18" s="1413"/>
      <c r="J18" s="344"/>
      <c r="K18" s="1955" t="s">
        <v>535</v>
      </c>
      <c r="L18" s="1955"/>
      <c r="M18" s="1956"/>
      <c r="N18" s="1147"/>
      <c r="O18" s="246"/>
      <c r="P18" s="566"/>
      <c r="Q18" s="244"/>
      <c r="R18" s="246"/>
      <c r="S18" s="246"/>
      <c r="T18" s="611"/>
      <c r="Z18" s="145"/>
      <c r="AA18" s="144"/>
    </row>
    <row r="19" spans="1:29" ht="20.100000000000001" customHeight="1">
      <c r="A19" s="1150" t="s">
        <v>1445</v>
      </c>
      <c r="B19" s="1957">
        <v>26</v>
      </c>
      <c r="C19" s="1957">
        <v>30</v>
      </c>
      <c r="D19" s="1958">
        <v>11.6</v>
      </c>
      <c r="E19" s="40">
        <v>4600</v>
      </c>
      <c r="F19" s="40">
        <v>55</v>
      </c>
      <c r="G19" s="40" t="s">
        <v>1443</v>
      </c>
      <c r="H19" s="70">
        <v>90</v>
      </c>
      <c r="I19" s="1959" t="s">
        <v>327</v>
      </c>
      <c r="J19" s="1101">
        <v>1924</v>
      </c>
      <c r="K19" s="1901">
        <f>J19+J20</f>
        <v>8089</v>
      </c>
      <c r="L19" s="594">
        <f>IF(Начало!$D$5=0,0,J19*(1-Начало!$D$5))</f>
        <v>0</v>
      </c>
      <c r="M19" s="1960">
        <f>L19+L20</f>
        <v>0</v>
      </c>
      <c r="N19" s="1962"/>
      <c r="O19" s="1141"/>
      <c r="P19" s="1964">
        <v>607000</v>
      </c>
      <c r="Q19" s="247"/>
      <c r="R19" s="1141"/>
      <c r="S19" s="1141"/>
      <c r="T19" s="1966">
        <f>M19*N19</f>
        <v>0</v>
      </c>
      <c r="U19" s="1921">
        <f>IF(OR(Z19="",N19=""),0,(N19*Z19)+(N19*Z20))</f>
        <v>0</v>
      </c>
      <c r="V19" s="1921">
        <f>IF(OR(AA19="",N19=""),0,(N19*AA19)+(N19*AA20))</f>
        <v>0</v>
      </c>
      <c r="W19" s="414"/>
      <c r="X19" s="414"/>
      <c r="Y19" s="414"/>
      <c r="Z19" s="145">
        <f>(W19/1000)*(X19/1000)*(Y19/1000)</f>
        <v>0</v>
      </c>
      <c r="AA19" s="144">
        <v>99</v>
      </c>
    </row>
    <row r="20" spans="1:29" ht="20.100000000000001" customHeight="1" thickBot="1">
      <c r="A20" s="1150" t="s">
        <v>1439</v>
      </c>
      <c r="B20" s="1957"/>
      <c r="C20" s="1957"/>
      <c r="D20" s="1958"/>
      <c r="E20" s="40" t="s">
        <v>162</v>
      </c>
      <c r="F20" s="40">
        <v>60</v>
      </c>
      <c r="G20" s="40" t="s">
        <v>1440</v>
      </c>
      <c r="H20" s="70">
        <v>142</v>
      </c>
      <c r="I20" s="1959"/>
      <c r="J20" s="581">
        <v>6165</v>
      </c>
      <c r="K20" s="1902"/>
      <c r="L20" s="594">
        <f>IF(Начало!$D$5=0,0,J20*(1-Начало!$D$5))</f>
        <v>0</v>
      </c>
      <c r="M20" s="1961"/>
      <c r="N20" s="1963"/>
      <c r="O20" s="1141"/>
      <c r="P20" s="1965"/>
      <c r="Q20" s="247"/>
      <c r="R20" s="1141"/>
      <c r="S20" s="1141"/>
      <c r="T20" s="1966"/>
      <c r="U20" s="1923"/>
      <c r="V20" s="1923"/>
      <c r="W20" s="414">
        <v>1270</v>
      </c>
      <c r="X20" s="414">
        <v>1720</v>
      </c>
      <c r="Y20" s="414">
        <v>565</v>
      </c>
      <c r="Z20" s="145">
        <f>(W20/1000)*(X20/1000)*(Y20/1000)</f>
        <v>1.234186</v>
      </c>
      <c r="AA20" s="144">
        <v>164</v>
      </c>
    </row>
    <row r="21" spans="1:29" ht="28.5" customHeight="1" thickBot="1">
      <c r="A21" s="1411" t="s">
        <v>1446</v>
      </c>
      <c r="B21" s="1412"/>
      <c r="C21" s="1412"/>
      <c r="D21" s="1412"/>
      <c r="E21" s="1412"/>
      <c r="F21" s="1412"/>
      <c r="G21" s="1412"/>
      <c r="H21" s="1412"/>
      <c r="I21" s="1413"/>
      <c r="J21" s="344"/>
      <c r="K21" s="1955" t="s">
        <v>535</v>
      </c>
      <c r="L21" s="1955"/>
      <c r="M21" s="1956"/>
      <c r="N21" s="1147"/>
      <c r="O21" s="246"/>
      <c r="P21" s="566"/>
      <c r="Q21" s="244"/>
      <c r="R21" s="246"/>
      <c r="S21" s="246"/>
      <c r="T21" s="611"/>
      <c r="Z21" s="145"/>
      <c r="AA21" s="144"/>
    </row>
    <row r="22" spans="1:29" ht="20.100000000000001" customHeight="1">
      <c r="A22" s="1150" t="s">
        <v>1447</v>
      </c>
      <c r="B22" s="1957">
        <v>28</v>
      </c>
      <c r="C22" s="1957">
        <v>30</v>
      </c>
      <c r="D22" s="1958">
        <v>11</v>
      </c>
      <c r="E22" s="40">
        <v>4500</v>
      </c>
      <c r="F22" s="40">
        <v>60</v>
      </c>
      <c r="G22" s="40" t="s">
        <v>1448</v>
      </c>
      <c r="H22" s="70">
        <v>137</v>
      </c>
      <c r="I22" s="1959" t="s">
        <v>327</v>
      </c>
      <c r="J22" s="1101">
        <v>2582</v>
      </c>
      <c r="K22" s="1901">
        <f>J22+J23</f>
        <v>8747</v>
      </c>
      <c r="L22" s="594">
        <f>IF(Начало!$D$5=0,0,J22*(1-Начало!$D$5))</f>
        <v>0</v>
      </c>
      <c r="M22" s="1960">
        <f>L22+L23</f>
        <v>0</v>
      </c>
      <c r="N22" s="1962"/>
      <c r="O22" s="1141"/>
      <c r="P22" s="1964">
        <v>656000</v>
      </c>
      <c r="Q22" s="247"/>
      <c r="R22" s="1141"/>
      <c r="S22" s="1141"/>
      <c r="T22" s="1966">
        <f>M22*N22</f>
        <v>0</v>
      </c>
      <c r="U22" s="1921">
        <f>IF(OR(Z22="",N22=""),0,(N22*Z22)+(N22*Z23))</f>
        <v>0</v>
      </c>
      <c r="V22" s="1921">
        <f>IF(OR(AA22="",N22=""),0,(N22*AA22)+(N22*AA23))</f>
        <v>0</v>
      </c>
      <c r="W22" s="414"/>
      <c r="X22" s="414"/>
      <c r="Y22" s="414"/>
      <c r="Z22" s="145">
        <f>(W22/1000)*(X22/1000)*(Y22/1000)</f>
        <v>0</v>
      </c>
      <c r="AA22" s="144">
        <v>164</v>
      </c>
    </row>
    <row r="23" spans="1:29" ht="20.100000000000001" customHeight="1" thickBot="1">
      <c r="A23" s="1150" t="s">
        <v>1439</v>
      </c>
      <c r="B23" s="1957"/>
      <c r="C23" s="1957"/>
      <c r="D23" s="1958"/>
      <c r="E23" s="40" t="s">
        <v>162</v>
      </c>
      <c r="F23" s="40">
        <v>60</v>
      </c>
      <c r="G23" s="40" t="s">
        <v>1440</v>
      </c>
      <c r="H23" s="70">
        <v>142</v>
      </c>
      <c r="I23" s="1959"/>
      <c r="J23" s="581">
        <v>6165</v>
      </c>
      <c r="K23" s="1902"/>
      <c r="L23" s="594">
        <f>IF(Начало!$D$5=0,0,J23*(1-Начало!$D$5))</f>
        <v>0</v>
      </c>
      <c r="M23" s="1961"/>
      <c r="N23" s="1963"/>
      <c r="O23" s="1141"/>
      <c r="P23" s="1965"/>
      <c r="Q23" s="247"/>
      <c r="R23" s="1141"/>
      <c r="S23" s="1141"/>
      <c r="T23" s="1966"/>
      <c r="U23" s="1923"/>
      <c r="V23" s="1923"/>
      <c r="W23" s="414">
        <v>1270</v>
      </c>
      <c r="X23" s="414">
        <v>1720</v>
      </c>
      <c r="Y23" s="414">
        <v>565</v>
      </c>
      <c r="Z23" s="145">
        <f>(W23/1000)*(X23/1000)*(Y23/1000)</f>
        <v>1.234186</v>
      </c>
      <c r="AA23" s="144">
        <v>164</v>
      </c>
    </row>
    <row r="24" spans="1:29" ht="28.5" customHeight="1" thickBot="1">
      <c r="A24" s="1411" t="s">
        <v>1433</v>
      </c>
      <c r="B24" s="1412"/>
      <c r="C24" s="1412"/>
      <c r="D24" s="1412"/>
      <c r="E24" s="1412"/>
      <c r="F24" s="1412"/>
      <c r="G24" s="1412"/>
      <c r="H24" s="1412"/>
      <c r="I24" s="1413"/>
      <c r="J24" s="344"/>
      <c r="K24" s="1955" t="s">
        <v>535</v>
      </c>
      <c r="L24" s="1955"/>
      <c r="M24" s="1956"/>
      <c r="N24" s="950"/>
      <c r="O24" s="246"/>
      <c r="P24" s="566"/>
      <c r="Q24" s="244"/>
      <c r="R24" s="246"/>
      <c r="S24" s="246"/>
      <c r="T24" s="611"/>
      <c r="W24" s="770"/>
      <c r="X24" s="770"/>
      <c r="Y24" s="770"/>
      <c r="Z24" s="145"/>
      <c r="AA24" s="144"/>
    </row>
    <row r="25" spans="1:29" ht="20.100000000000001" customHeight="1">
      <c r="A25" s="153" t="s">
        <v>1107</v>
      </c>
      <c r="B25" s="1968">
        <v>28</v>
      </c>
      <c r="C25" s="1968">
        <v>31.5</v>
      </c>
      <c r="D25" s="1958">
        <v>9</v>
      </c>
      <c r="E25" s="56" t="s">
        <v>1108</v>
      </c>
      <c r="F25" s="56" t="s">
        <v>1109</v>
      </c>
      <c r="G25" s="832" t="s">
        <v>1110</v>
      </c>
      <c r="H25" s="596">
        <v>83</v>
      </c>
      <c r="I25" s="1967" t="s">
        <v>327</v>
      </c>
      <c r="J25" s="1101">
        <v>2322</v>
      </c>
      <c r="K25" s="1901">
        <f t="shared" ref="K25" si="2">J25+J26</f>
        <v>9290</v>
      </c>
      <c r="L25" s="594">
        <f>IF(Начало!$D$5=0,0,J25*(1-Начало!$D$5))</f>
        <v>0</v>
      </c>
      <c r="M25" s="1960">
        <f t="shared" ref="M25" si="3">L25+L26</f>
        <v>0</v>
      </c>
      <c r="N25" s="1962"/>
      <c r="O25" s="948"/>
      <c r="P25" s="1964">
        <v>697000</v>
      </c>
      <c r="Q25" s="247"/>
      <c r="R25" s="948"/>
      <c r="S25" s="948"/>
      <c r="T25" s="1966">
        <f t="shared" ref="T25" si="4">M25*N25</f>
        <v>0</v>
      </c>
      <c r="U25" s="1921">
        <f>IF(OR(Z25="",N25=""),0,(N25*Z25)+(N25*Z26))</f>
        <v>0</v>
      </c>
      <c r="V25" s="1921">
        <f>IF(OR(AA25="",N25=""),0,(N25*AA25)+(N25*AA26))</f>
        <v>0</v>
      </c>
      <c r="W25" s="414">
        <v>545</v>
      </c>
      <c r="X25" s="414">
        <v>1555</v>
      </c>
      <c r="Y25" s="414">
        <v>875</v>
      </c>
      <c r="Z25" s="145">
        <f t="shared" ref="Z25:Z26" si="5">(W25/1000)*(X25/1000)*(Y25/1000)</f>
        <v>0.74154062499999995</v>
      </c>
      <c r="AA25" s="144">
        <v>92</v>
      </c>
    </row>
    <row r="26" spans="1:29" ht="20.100000000000001" customHeight="1" thickBot="1">
      <c r="A26" s="153" t="s">
        <v>1111</v>
      </c>
      <c r="B26" s="1968"/>
      <c r="C26" s="1968"/>
      <c r="D26" s="1958"/>
      <c r="E26" s="56" t="s">
        <v>162</v>
      </c>
      <c r="F26" s="56">
        <v>59</v>
      </c>
      <c r="G26" s="832" t="s">
        <v>1112</v>
      </c>
      <c r="H26" s="596">
        <v>148</v>
      </c>
      <c r="I26" s="1967"/>
      <c r="J26" s="581">
        <v>6968</v>
      </c>
      <c r="K26" s="1902"/>
      <c r="L26" s="594">
        <f>IF(Начало!$D$5=0,0,J26*(1-Начало!$D$5))</f>
        <v>0</v>
      </c>
      <c r="M26" s="1961"/>
      <c r="N26" s="1963"/>
      <c r="O26" s="948"/>
      <c r="P26" s="1965"/>
      <c r="Q26" s="247"/>
      <c r="R26" s="948"/>
      <c r="S26" s="948"/>
      <c r="T26" s="1966"/>
      <c r="U26" s="1923"/>
      <c r="V26" s="1923"/>
      <c r="W26" s="414">
        <v>565</v>
      </c>
      <c r="X26" s="414">
        <v>1270</v>
      </c>
      <c r="Y26" s="414">
        <v>1720</v>
      </c>
      <c r="Z26" s="145">
        <f t="shared" si="5"/>
        <v>1.2341859999999998</v>
      </c>
      <c r="AA26" s="144">
        <v>164</v>
      </c>
    </row>
    <row r="27" spans="1:29" s="86" customFormat="1" ht="27" customHeight="1" thickBot="1">
      <c r="A27" s="1808" t="s">
        <v>1434</v>
      </c>
      <c r="B27" s="1809"/>
      <c r="C27" s="1809"/>
      <c r="D27" s="1809"/>
      <c r="E27" s="1809"/>
      <c r="F27" s="1809"/>
      <c r="G27" s="1809"/>
      <c r="H27" s="1809"/>
      <c r="I27" s="1809"/>
      <c r="J27" s="1809"/>
      <c r="K27" s="1809"/>
      <c r="L27" s="1809"/>
      <c r="M27" s="1809"/>
      <c r="N27" s="1810"/>
      <c r="O27" s="190"/>
      <c r="P27" s="558"/>
      <c r="Q27" s="247"/>
      <c r="R27" s="190"/>
      <c r="S27" s="191"/>
      <c r="T27" s="191"/>
      <c r="U27" s="228"/>
      <c r="V27" s="228"/>
      <c r="W27" s="228"/>
      <c r="X27" s="228"/>
      <c r="Y27" s="228"/>
      <c r="Z27" s="228"/>
      <c r="AA27" s="120"/>
      <c r="AB27" s="38"/>
      <c r="AC27" s="38"/>
    </row>
    <row r="28" spans="1:29" ht="28.5" customHeight="1" thickBot="1">
      <c r="A28" s="1411" t="s">
        <v>1430</v>
      </c>
      <c r="B28" s="1412"/>
      <c r="C28" s="1412"/>
      <c r="D28" s="1412"/>
      <c r="E28" s="1412"/>
      <c r="F28" s="1412"/>
      <c r="G28" s="1412"/>
      <c r="H28" s="1412"/>
      <c r="I28" s="1413"/>
      <c r="J28" s="344"/>
      <c r="K28" s="1955" t="s">
        <v>535</v>
      </c>
      <c r="L28" s="1955"/>
      <c r="M28" s="1956"/>
      <c r="N28" s="591"/>
      <c r="O28" s="246"/>
      <c r="P28" s="566"/>
      <c r="Q28" s="244"/>
      <c r="R28" s="246"/>
      <c r="S28" s="246"/>
      <c r="T28" s="611"/>
      <c r="Z28" s="145"/>
      <c r="AA28" s="144"/>
    </row>
    <row r="29" spans="1:29" ht="20.100000000000001" customHeight="1">
      <c r="A29" s="158" t="s">
        <v>536</v>
      </c>
      <c r="B29" s="1997">
        <v>22.3</v>
      </c>
      <c r="C29" s="1997">
        <v>25</v>
      </c>
      <c r="D29" s="1994">
        <v>7.5</v>
      </c>
      <c r="E29" s="57">
        <v>4500</v>
      </c>
      <c r="F29" s="57">
        <v>56</v>
      </c>
      <c r="G29" s="833" t="s">
        <v>573</v>
      </c>
      <c r="H29" s="595">
        <v>94</v>
      </c>
      <c r="I29" s="1952" t="s">
        <v>327</v>
      </c>
      <c r="J29" s="1100">
        <v>1772</v>
      </c>
      <c r="K29" s="1901">
        <f>J29+J30</f>
        <v>7087</v>
      </c>
      <c r="L29" s="594">
        <f>IF(Начало!$D$5=0,0,J29*(1-Начало!$D$5))</f>
        <v>0</v>
      </c>
      <c r="M29" s="1972">
        <f t="shared" ref="M29:M42" si="6">L29+L30</f>
        <v>0</v>
      </c>
      <c r="N29" s="1971"/>
      <c r="O29" s="116"/>
      <c r="P29" s="1964">
        <v>532000</v>
      </c>
      <c r="Q29" s="247"/>
      <c r="R29" s="116"/>
      <c r="S29" s="116"/>
      <c r="T29" s="1966">
        <f t="shared" ref="T29:T42" si="7">M29*N29</f>
        <v>0</v>
      </c>
      <c r="U29" s="1921">
        <f>IF(OR(Z29="",N29=""),0,(N29*Z29)+(N29*Z30))</f>
        <v>0</v>
      </c>
      <c r="V29" s="1921">
        <f>IF(OR(AA29="",N29=""),0,(N29*AA29)+(N29*AA30))</f>
        <v>0</v>
      </c>
      <c r="W29" s="414">
        <v>1555</v>
      </c>
      <c r="X29" s="414">
        <v>500</v>
      </c>
      <c r="Y29" s="414">
        <v>875</v>
      </c>
      <c r="Z29" s="145">
        <f t="shared" ref="Z29:Z34" si="8">(W29/1000)*(X29/1000)*(Y29/1000)</f>
        <v>0.68031249999999999</v>
      </c>
      <c r="AA29" s="144">
        <v>106</v>
      </c>
    </row>
    <row r="30" spans="1:29" ht="19.5" customHeight="1">
      <c r="A30" s="158" t="s">
        <v>537</v>
      </c>
      <c r="B30" s="1969"/>
      <c r="C30" s="1969"/>
      <c r="D30" s="1995"/>
      <c r="E30" s="56" t="s">
        <v>162</v>
      </c>
      <c r="F30" s="56">
        <v>68</v>
      </c>
      <c r="G30" s="51" t="s">
        <v>369</v>
      </c>
      <c r="H30" s="596">
        <v>174</v>
      </c>
      <c r="I30" s="1953"/>
      <c r="J30" s="581">
        <v>5315</v>
      </c>
      <c r="K30" s="1902"/>
      <c r="L30" s="594">
        <f>IF(Начало!$D$5=0,0,J30*(1-Начало!$D$5))</f>
        <v>0</v>
      </c>
      <c r="M30" s="1961"/>
      <c r="N30" s="1963"/>
      <c r="O30" s="116"/>
      <c r="P30" s="1965"/>
      <c r="Q30" s="247"/>
      <c r="R30" s="116"/>
      <c r="S30" s="909"/>
      <c r="T30" s="1966"/>
      <c r="U30" s="1923"/>
      <c r="V30" s="1923"/>
      <c r="W30" s="414">
        <v>1320</v>
      </c>
      <c r="X30" s="414">
        <v>1060</v>
      </c>
      <c r="Y30" s="414">
        <v>730</v>
      </c>
      <c r="Z30" s="145">
        <f t="shared" si="8"/>
        <v>1.0214160000000001</v>
      </c>
      <c r="AA30" s="144">
        <v>193</v>
      </c>
    </row>
    <row r="31" spans="1:29" ht="20.100000000000001" customHeight="1">
      <c r="A31" s="158" t="s">
        <v>545</v>
      </c>
      <c r="B31" s="1968">
        <v>28.1</v>
      </c>
      <c r="C31" s="1968">
        <v>31.1</v>
      </c>
      <c r="D31" s="1994">
        <v>9.6</v>
      </c>
      <c r="E31" s="56">
        <v>5100</v>
      </c>
      <c r="F31" s="56">
        <v>56</v>
      </c>
      <c r="G31" s="40" t="s">
        <v>732</v>
      </c>
      <c r="H31" s="596">
        <v>97</v>
      </c>
      <c r="I31" s="1953"/>
      <c r="J31" s="1101">
        <v>1873</v>
      </c>
      <c r="K31" s="1901">
        <f t="shared" ref="K31" si="9">J31+J32</f>
        <v>7260</v>
      </c>
      <c r="L31" s="594">
        <f>IF(Начало!$D$5=0,0,J31*(1-Начало!$D$5))</f>
        <v>0</v>
      </c>
      <c r="M31" s="1960">
        <f t="shared" ref="M31" si="10">L31+L32</f>
        <v>0</v>
      </c>
      <c r="N31" s="1962"/>
      <c r="O31" s="688"/>
      <c r="P31" s="1964">
        <v>545000</v>
      </c>
      <c r="Q31" s="247"/>
      <c r="R31" s="688"/>
      <c r="S31" s="909"/>
      <c r="T31" s="1966">
        <f t="shared" ref="T31" si="11">M31*N31</f>
        <v>0</v>
      </c>
      <c r="U31" s="1921">
        <f>IF(OR(Z31="",N31=""),0,(N31*Z31)+(N31*Z32))</f>
        <v>0</v>
      </c>
      <c r="V31" s="1921">
        <f>IF(OR(AA31="",N31=""),0,(N31*AA31)+(N31*AA32))</f>
        <v>0</v>
      </c>
      <c r="W31" s="414">
        <v>1555</v>
      </c>
      <c r="X31" s="414">
        <v>500</v>
      </c>
      <c r="Y31" s="414">
        <v>875</v>
      </c>
      <c r="Z31" s="145">
        <f t="shared" si="8"/>
        <v>0.68031249999999999</v>
      </c>
      <c r="AA31" s="144">
        <v>109</v>
      </c>
    </row>
    <row r="32" spans="1:29" ht="20.100000000000001" customHeight="1">
      <c r="A32" s="158" t="s">
        <v>546</v>
      </c>
      <c r="B32" s="1968">
        <v>28.1</v>
      </c>
      <c r="C32" s="1968">
        <v>31.1</v>
      </c>
      <c r="D32" s="1995"/>
      <c r="E32" s="56" t="s">
        <v>162</v>
      </c>
      <c r="F32" s="56">
        <v>68</v>
      </c>
      <c r="G32" s="51" t="s">
        <v>575</v>
      </c>
      <c r="H32" s="596">
        <v>177</v>
      </c>
      <c r="I32" s="1953"/>
      <c r="J32" s="581">
        <v>5387</v>
      </c>
      <c r="K32" s="1902"/>
      <c r="L32" s="594">
        <f>IF(Начало!$D$5=0,0,J32*(1-Начало!$D$5))</f>
        <v>0</v>
      </c>
      <c r="M32" s="1961"/>
      <c r="N32" s="1963"/>
      <c r="O32" s="688"/>
      <c r="P32" s="1965"/>
      <c r="Q32" s="247"/>
      <c r="R32" s="688"/>
      <c r="S32" s="909"/>
      <c r="T32" s="1966"/>
      <c r="U32" s="1923"/>
      <c r="V32" s="1923"/>
      <c r="W32" s="414">
        <v>1320</v>
      </c>
      <c r="X32" s="414">
        <v>1060</v>
      </c>
      <c r="Y32" s="414">
        <v>730</v>
      </c>
      <c r="Z32" s="145">
        <f t="shared" si="8"/>
        <v>1.0214160000000001</v>
      </c>
      <c r="AA32" s="144">
        <v>192</v>
      </c>
    </row>
    <row r="33" spans="1:27" ht="19.5" customHeight="1">
      <c r="A33" s="158" t="s">
        <v>538</v>
      </c>
      <c r="B33" s="1969">
        <v>35</v>
      </c>
      <c r="C33" s="1969">
        <v>38</v>
      </c>
      <c r="D33" s="1994">
        <v>11.9</v>
      </c>
      <c r="E33" s="56">
        <v>6375</v>
      </c>
      <c r="F33" s="56">
        <v>63</v>
      </c>
      <c r="G33" s="40" t="s">
        <v>573</v>
      </c>
      <c r="H33" s="596">
        <v>97</v>
      </c>
      <c r="I33" s="1953"/>
      <c r="J33" s="581">
        <v>3247</v>
      </c>
      <c r="K33" s="1901">
        <f t="shared" ref="K33" si="12">J33+J34</f>
        <v>10148</v>
      </c>
      <c r="L33" s="594">
        <f>IF(Начало!$D$5=0,0,J33*(1-Начало!$D$5))</f>
        <v>0</v>
      </c>
      <c r="M33" s="1960">
        <f t="shared" si="6"/>
        <v>0</v>
      </c>
      <c r="N33" s="1979"/>
      <c r="O33" s="116"/>
      <c r="P33" s="1964">
        <v>761000</v>
      </c>
      <c r="Q33" s="247"/>
      <c r="R33" s="116"/>
      <c r="S33" s="909"/>
      <c r="T33" s="1966">
        <f t="shared" si="7"/>
        <v>0</v>
      </c>
      <c r="U33" s="1921">
        <f>IF(OR(Z33="",N33=""),0,(N33*Z33)+(N33*Z34))</f>
        <v>0</v>
      </c>
      <c r="V33" s="1921">
        <f>IF(OR(AA33="",N33=""),0,(N33*AA33)+(N33*AA34))</f>
        <v>0</v>
      </c>
      <c r="W33" s="414">
        <v>1555</v>
      </c>
      <c r="X33" s="414">
        <v>500</v>
      </c>
      <c r="Y33" s="414">
        <v>875</v>
      </c>
      <c r="Z33" s="145">
        <f t="shared" si="8"/>
        <v>0.68031249999999999</v>
      </c>
      <c r="AA33" s="144">
        <v>109</v>
      </c>
    </row>
    <row r="34" spans="1:27" ht="20.100000000000001" customHeight="1" thickBot="1">
      <c r="A34" s="158" t="s">
        <v>539</v>
      </c>
      <c r="B34" s="1970">
        <v>35</v>
      </c>
      <c r="C34" s="1970">
        <v>38</v>
      </c>
      <c r="D34" s="1995"/>
      <c r="E34" s="56" t="s">
        <v>162</v>
      </c>
      <c r="F34" s="56">
        <v>69</v>
      </c>
      <c r="G34" s="51" t="s">
        <v>369</v>
      </c>
      <c r="H34" s="596">
        <v>201</v>
      </c>
      <c r="I34" s="1953"/>
      <c r="J34" s="581">
        <v>6901</v>
      </c>
      <c r="K34" s="1902"/>
      <c r="L34" s="594">
        <f>IF(Начало!$D$5=0,0,J34*(1-Начало!$D$5))</f>
        <v>0</v>
      </c>
      <c r="M34" s="1961"/>
      <c r="N34" s="1963"/>
      <c r="O34" s="116"/>
      <c r="P34" s="1965"/>
      <c r="Q34" s="247"/>
      <c r="R34" s="116"/>
      <c r="S34" s="909"/>
      <c r="T34" s="1966"/>
      <c r="U34" s="1923"/>
      <c r="V34" s="1923"/>
      <c r="W34" s="414">
        <v>1320</v>
      </c>
      <c r="X34" s="414">
        <v>1060</v>
      </c>
      <c r="Y34" s="414">
        <v>730</v>
      </c>
      <c r="Z34" s="145">
        <f t="shared" si="8"/>
        <v>1.0214160000000001</v>
      </c>
      <c r="AA34" s="144">
        <v>217</v>
      </c>
    </row>
    <row r="35" spans="1:27" ht="28.5" customHeight="1" thickBot="1">
      <c r="A35" s="1411" t="s">
        <v>1431</v>
      </c>
      <c r="B35" s="1412"/>
      <c r="C35" s="1412"/>
      <c r="D35" s="1412"/>
      <c r="E35" s="1412"/>
      <c r="F35" s="1412"/>
      <c r="G35" s="1412"/>
      <c r="H35" s="1412"/>
      <c r="I35" s="1413"/>
      <c r="J35" s="344"/>
      <c r="K35" s="1955" t="s">
        <v>535</v>
      </c>
      <c r="L35" s="1955"/>
      <c r="M35" s="1956"/>
      <c r="N35" s="766"/>
      <c r="O35" s="246"/>
      <c r="P35" s="566"/>
      <c r="Q35" s="244"/>
      <c r="R35" s="246"/>
      <c r="S35" s="246"/>
      <c r="T35" s="611"/>
      <c r="W35" s="770"/>
      <c r="X35" s="770"/>
      <c r="Y35" s="770"/>
      <c r="Z35" s="145"/>
      <c r="AA35" s="144"/>
    </row>
    <row r="36" spans="1:27" ht="20.100000000000001" customHeight="1">
      <c r="A36" s="158" t="s">
        <v>730</v>
      </c>
      <c r="B36" s="1968">
        <v>22.3</v>
      </c>
      <c r="C36" s="1968">
        <v>25</v>
      </c>
      <c r="D36" s="1982">
        <v>7.5</v>
      </c>
      <c r="E36" s="57">
        <v>4500</v>
      </c>
      <c r="F36" s="57">
        <v>56</v>
      </c>
      <c r="G36" s="833" t="s">
        <v>573</v>
      </c>
      <c r="H36" s="595">
        <v>94</v>
      </c>
      <c r="I36" s="1976" t="s">
        <v>327</v>
      </c>
      <c r="J36" s="1100">
        <v>1925</v>
      </c>
      <c r="K36" s="1901">
        <f>J36+J37</f>
        <v>7240</v>
      </c>
      <c r="L36" s="594">
        <f>IF(Начало!$D$5=0,0,J36*(1-Начало!$D$5))</f>
        <v>0</v>
      </c>
      <c r="M36" s="1972">
        <f t="shared" ref="M36" si="13">L36+L37</f>
        <v>0</v>
      </c>
      <c r="N36" s="1971"/>
      <c r="O36" s="764"/>
      <c r="P36" s="1964">
        <v>543000</v>
      </c>
      <c r="Q36" s="247"/>
      <c r="R36" s="764"/>
      <c r="S36" s="909"/>
      <c r="T36" s="1966">
        <f t="shared" ref="T36" si="14">M36*N36</f>
        <v>0</v>
      </c>
      <c r="U36" s="1921">
        <f>IF(OR(Z36="",N36=""),0,(N36*Z36)+(N36*Z37))</f>
        <v>0</v>
      </c>
      <c r="V36" s="1921">
        <f>IF(OR(AA36="",N36=""),0,(N36*AA36)+(N36*AA37))</f>
        <v>0</v>
      </c>
      <c r="W36" s="414">
        <v>1555</v>
      </c>
      <c r="X36" s="414">
        <v>500</v>
      </c>
      <c r="Y36" s="414">
        <v>875</v>
      </c>
      <c r="Z36" s="145">
        <f>(W36/1000)*(X36/1000)*(Y36/1000)</f>
        <v>0.68031249999999999</v>
      </c>
      <c r="AA36" s="144">
        <v>106</v>
      </c>
    </row>
    <row r="37" spans="1:27" ht="19.5" customHeight="1">
      <c r="A37" s="158" t="s">
        <v>537</v>
      </c>
      <c r="B37" s="1968">
        <v>22.3</v>
      </c>
      <c r="C37" s="1968">
        <v>25</v>
      </c>
      <c r="D37" s="1983"/>
      <c r="E37" s="56" t="s">
        <v>162</v>
      </c>
      <c r="F37" s="56">
        <v>68</v>
      </c>
      <c r="G37" s="51" t="s">
        <v>369</v>
      </c>
      <c r="H37" s="596">
        <v>174</v>
      </c>
      <c r="I37" s="1977"/>
      <c r="J37" s="581">
        <v>5315</v>
      </c>
      <c r="K37" s="1902"/>
      <c r="L37" s="594">
        <f>IF(Начало!$D$5=0,0,J37*(1-Начало!$D$5))</f>
        <v>0</v>
      </c>
      <c r="M37" s="1961"/>
      <c r="N37" s="1963"/>
      <c r="O37" s="764"/>
      <c r="P37" s="1965"/>
      <c r="Q37" s="247"/>
      <c r="R37" s="764"/>
      <c r="S37" s="909"/>
      <c r="T37" s="1966"/>
      <c r="U37" s="1923"/>
      <c r="V37" s="1923"/>
      <c r="W37" s="414">
        <v>1320</v>
      </c>
      <c r="X37" s="414">
        <v>1060</v>
      </c>
      <c r="Y37" s="414">
        <v>730</v>
      </c>
      <c r="Z37" s="145">
        <f>(W37/1000)*(X37/1000)*(Y37/1000)</f>
        <v>1.0214160000000001</v>
      </c>
      <c r="AA37" s="144">
        <v>193</v>
      </c>
    </row>
    <row r="38" spans="1:27" ht="20.100000000000001" customHeight="1">
      <c r="A38" s="158" t="s">
        <v>731</v>
      </c>
      <c r="B38" s="1968">
        <v>28.1</v>
      </c>
      <c r="C38" s="1968">
        <v>31.1</v>
      </c>
      <c r="D38" s="1986">
        <v>9.6</v>
      </c>
      <c r="E38" s="56">
        <v>5100</v>
      </c>
      <c r="F38" s="56">
        <v>56</v>
      </c>
      <c r="G38" s="40" t="s">
        <v>732</v>
      </c>
      <c r="H38" s="596">
        <v>97</v>
      </c>
      <c r="I38" s="1977"/>
      <c r="J38" s="1101">
        <v>1963</v>
      </c>
      <c r="K38" s="1901">
        <f t="shared" ref="K38" si="15">J38+J39</f>
        <v>7350</v>
      </c>
      <c r="L38" s="594">
        <f>IF(Начало!$D$5=0,0,J38*(1-Начало!$D$5))</f>
        <v>0</v>
      </c>
      <c r="M38" s="1960">
        <f t="shared" ref="M38" si="16">L38+L39</f>
        <v>0</v>
      </c>
      <c r="N38" s="1962"/>
      <c r="O38" s="764"/>
      <c r="P38" s="1964">
        <v>551000</v>
      </c>
      <c r="Q38" s="247"/>
      <c r="R38" s="764"/>
      <c r="S38" s="909"/>
      <c r="T38" s="1966">
        <f t="shared" ref="T38" si="17">M38*N38</f>
        <v>0</v>
      </c>
      <c r="U38" s="1921">
        <f>IF(OR(Z38="",N38=""),0,(N38*Z38)+(N38*Z39))</f>
        <v>0</v>
      </c>
      <c r="V38" s="1921">
        <f>IF(OR(AA38="",N38=""),0,(N38*AA38)+(N38*AA39))</f>
        <v>0</v>
      </c>
      <c r="W38" s="414">
        <v>1555</v>
      </c>
      <c r="X38" s="414">
        <v>500</v>
      </c>
      <c r="Y38" s="414">
        <v>875</v>
      </c>
      <c r="Z38" s="145">
        <f t="shared" ref="Z38:Z43" si="18">(W38/1000)*(X38/1000)*(Y38/1000)</f>
        <v>0.68031249999999999</v>
      </c>
      <c r="AA38" s="144">
        <v>109</v>
      </c>
    </row>
    <row r="39" spans="1:27" ht="20.100000000000001" customHeight="1">
      <c r="A39" s="158" t="s">
        <v>546</v>
      </c>
      <c r="B39" s="1968">
        <v>28.1</v>
      </c>
      <c r="C39" s="1968">
        <v>31.1</v>
      </c>
      <c r="D39" s="1983"/>
      <c r="E39" s="56" t="s">
        <v>162</v>
      </c>
      <c r="F39" s="56">
        <v>68</v>
      </c>
      <c r="G39" s="51" t="s">
        <v>575</v>
      </c>
      <c r="H39" s="596">
        <v>177</v>
      </c>
      <c r="I39" s="1977"/>
      <c r="J39" s="581">
        <v>5387</v>
      </c>
      <c r="K39" s="1902"/>
      <c r="L39" s="594">
        <f>IF(Начало!$D$5=0,0,J39*(1-Начало!$D$5))</f>
        <v>0</v>
      </c>
      <c r="M39" s="1961"/>
      <c r="N39" s="1963"/>
      <c r="O39" s="764"/>
      <c r="P39" s="1965"/>
      <c r="Q39" s="247"/>
      <c r="R39" s="764"/>
      <c r="S39" s="909"/>
      <c r="T39" s="1966"/>
      <c r="U39" s="1923"/>
      <c r="V39" s="1923"/>
      <c r="W39" s="414">
        <v>1320</v>
      </c>
      <c r="X39" s="414">
        <v>1060</v>
      </c>
      <c r="Y39" s="414">
        <v>730</v>
      </c>
      <c r="Z39" s="145">
        <f t="shared" si="18"/>
        <v>1.0214160000000001</v>
      </c>
      <c r="AA39" s="144">
        <v>192</v>
      </c>
    </row>
    <row r="40" spans="1:27" ht="20.100000000000001" customHeight="1">
      <c r="A40" s="158" t="s">
        <v>540</v>
      </c>
      <c r="B40" s="1968">
        <v>44</v>
      </c>
      <c r="C40" s="1968">
        <v>47</v>
      </c>
      <c r="D40" s="1986">
        <v>16.3</v>
      </c>
      <c r="E40" s="56">
        <v>8500</v>
      </c>
      <c r="F40" s="56">
        <v>63</v>
      </c>
      <c r="G40" s="40" t="s">
        <v>733</v>
      </c>
      <c r="H40" s="596">
        <v>208</v>
      </c>
      <c r="I40" s="1977"/>
      <c r="J40" s="581">
        <v>3665</v>
      </c>
      <c r="K40" s="1901">
        <f t="shared" ref="K40" si="19">J40+J41</f>
        <v>13575</v>
      </c>
      <c r="L40" s="594">
        <f>IF(Начало!$D$5=0,0,J40*(1-Начало!$D$5))</f>
        <v>0</v>
      </c>
      <c r="M40" s="1961">
        <f t="shared" si="6"/>
        <v>0</v>
      </c>
      <c r="N40" s="1962"/>
      <c r="O40" s="116"/>
      <c r="P40" s="1964">
        <v>1018000</v>
      </c>
      <c r="Q40" s="247"/>
      <c r="R40" s="116"/>
      <c r="S40" s="909"/>
      <c r="T40" s="1966">
        <f t="shared" si="7"/>
        <v>0</v>
      </c>
      <c r="U40" s="1921">
        <f>IF(OR(Z40="",N40=""),0,(N40*Z40)+(N40*Z41))</f>
        <v>0</v>
      </c>
      <c r="V40" s="1921">
        <f>IF(OR(AA40="",N40=""),0,(N40*AA40)+(N40*AA41))</f>
        <v>0</v>
      </c>
      <c r="W40" s="414">
        <v>2095</v>
      </c>
      <c r="X40" s="414">
        <v>800</v>
      </c>
      <c r="Y40" s="414">
        <v>964</v>
      </c>
      <c r="Z40" s="145">
        <f t="shared" si="18"/>
        <v>1.615664</v>
      </c>
      <c r="AA40" s="144">
        <v>220</v>
      </c>
    </row>
    <row r="41" spans="1:27" ht="20.100000000000001" customHeight="1">
      <c r="A41" s="158" t="s">
        <v>541</v>
      </c>
      <c r="B41" s="1968">
        <v>44</v>
      </c>
      <c r="C41" s="1968">
        <v>47</v>
      </c>
      <c r="D41" s="1983"/>
      <c r="E41" s="607" t="s">
        <v>162</v>
      </c>
      <c r="F41" s="607">
        <v>70</v>
      </c>
      <c r="G41" s="443" t="s">
        <v>370</v>
      </c>
      <c r="H41" s="597">
        <v>288</v>
      </c>
      <c r="I41" s="1977"/>
      <c r="J41" s="1102">
        <v>9910</v>
      </c>
      <c r="K41" s="1902"/>
      <c r="L41" s="594">
        <f>IF(Начало!$D$5=0,0,J41*(1-Начало!$D$5))</f>
        <v>0</v>
      </c>
      <c r="M41" s="1961"/>
      <c r="N41" s="1979"/>
      <c r="O41" s="116"/>
      <c r="P41" s="1965"/>
      <c r="Q41" s="247"/>
      <c r="R41" s="116"/>
      <c r="S41" s="909"/>
      <c r="T41" s="1966"/>
      <c r="U41" s="1923"/>
      <c r="V41" s="1923"/>
      <c r="W41" s="414">
        <v>1305</v>
      </c>
      <c r="X41" s="414">
        <v>1790</v>
      </c>
      <c r="Y41" s="414">
        <v>820</v>
      </c>
      <c r="Z41" s="145">
        <f t="shared" si="18"/>
        <v>1.9154789999999999</v>
      </c>
      <c r="AA41" s="144">
        <v>308</v>
      </c>
    </row>
    <row r="42" spans="1:27" ht="20.100000000000001" customHeight="1">
      <c r="A42" s="158" t="s">
        <v>542</v>
      </c>
      <c r="B42" s="1968">
        <v>56.3</v>
      </c>
      <c r="C42" s="1968">
        <v>58.6</v>
      </c>
      <c r="D42" s="1984">
        <v>22</v>
      </c>
      <c r="E42" s="56">
        <v>10800</v>
      </c>
      <c r="F42" s="56">
        <v>65</v>
      </c>
      <c r="G42" s="40" t="s">
        <v>733</v>
      </c>
      <c r="H42" s="596">
        <v>215</v>
      </c>
      <c r="I42" s="1977"/>
      <c r="J42" s="581">
        <v>4032</v>
      </c>
      <c r="K42" s="1901">
        <f t="shared" ref="K42" si="20">J42+J43</f>
        <v>16128</v>
      </c>
      <c r="L42" s="594">
        <f>IF(Начало!$D$5=0,0,J42*(1-Начало!$D$5))</f>
        <v>0</v>
      </c>
      <c r="M42" s="1960">
        <f t="shared" si="6"/>
        <v>0</v>
      </c>
      <c r="N42" s="1962"/>
      <c r="O42" s="116"/>
      <c r="P42" s="1964">
        <v>1210000</v>
      </c>
      <c r="Q42" s="247"/>
      <c r="R42" s="116"/>
      <c r="S42" s="909"/>
      <c r="T42" s="1966">
        <f t="shared" si="7"/>
        <v>0</v>
      </c>
      <c r="U42" s="1921">
        <f>IF(OR(Z42="",N42=""),0,(N42*Z42)+(N42*Z43))</f>
        <v>0</v>
      </c>
      <c r="V42" s="1921">
        <f>IF(OR(AA42="",N42=""),0,(N42*AA42)+(N42*AA43))</f>
        <v>0</v>
      </c>
      <c r="W42" s="414">
        <v>2095</v>
      </c>
      <c r="X42" s="414">
        <v>800</v>
      </c>
      <c r="Y42" s="414">
        <v>964</v>
      </c>
      <c r="Z42" s="145">
        <f t="shared" si="18"/>
        <v>1.615664</v>
      </c>
      <c r="AA42" s="144">
        <v>230</v>
      </c>
    </row>
    <row r="43" spans="1:27" ht="20.100000000000001" customHeight="1" thickBot="1">
      <c r="A43" s="158" t="s">
        <v>543</v>
      </c>
      <c r="B43" s="1968">
        <v>56.3</v>
      </c>
      <c r="C43" s="1968">
        <v>58.6</v>
      </c>
      <c r="D43" s="1983"/>
      <c r="E43" s="607"/>
      <c r="F43" s="607">
        <v>73</v>
      </c>
      <c r="G43" s="443" t="s">
        <v>436</v>
      </c>
      <c r="H43" s="597">
        <v>320</v>
      </c>
      <c r="I43" s="1978"/>
      <c r="J43" s="1102">
        <v>12096</v>
      </c>
      <c r="K43" s="1902"/>
      <c r="L43" s="594">
        <f>IF(Начало!$D$5=0,0,J43*(1-Начало!$D$5))</f>
        <v>0</v>
      </c>
      <c r="M43" s="2002"/>
      <c r="N43" s="1979"/>
      <c r="O43" s="116"/>
      <c r="P43" s="1965"/>
      <c r="Q43" s="247"/>
      <c r="R43" s="116"/>
      <c r="S43" s="909"/>
      <c r="T43" s="1966"/>
      <c r="U43" s="1923"/>
      <c r="V43" s="1923"/>
      <c r="W43" s="414">
        <v>1455</v>
      </c>
      <c r="X43" s="414">
        <v>1790</v>
      </c>
      <c r="Y43" s="414">
        <v>830</v>
      </c>
      <c r="Z43" s="145">
        <f t="shared" si="18"/>
        <v>2.1616935000000002</v>
      </c>
      <c r="AA43" s="144">
        <v>336</v>
      </c>
    </row>
    <row r="44" spans="1:27" ht="20.100000000000001" customHeight="1" thickBot="1">
      <c r="A44" s="1404" t="s">
        <v>1432</v>
      </c>
      <c r="B44" s="1405"/>
      <c r="C44" s="1405"/>
      <c r="D44" s="1405"/>
      <c r="E44" s="1405"/>
      <c r="F44" s="1405"/>
      <c r="G44" s="1405"/>
      <c r="H44" s="1405"/>
      <c r="I44" s="1406"/>
      <c r="J44" s="344"/>
      <c r="K44" s="1955" t="s">
        <v>535</v>
      </c>
      <c r="L44" s="1955"/>
      <c r="M44" s="1973"/>
      <c r="N44" s="591"/>
      <c r="O44" s="246"/>
      <c r="P44" s="566"/>
      <c r="Q44" s="244"/>
      <c r="R44" s="246"/>
      <c r="S44" s="246"/>
      <c r="T44" s="611"/>
      <c r="W44" s="770"/>
      <c r="X44" s="770"/>
      <c r="Y44" s="770"/>
      <c r="Z44" s="145"/>
      <c r="AA44" s="144"/>
    </row>
    <row r="45" spans="1:27" ht="20.25" customHeight="1">
      <c r="A45" s="243" t="s">
        <v>544</v>
      </c>
      <c r="B45" s="1980">
        <v>22.3</v>
      </c>
      <c r="C45" s="1980">
        <v>25</v>
      </c>
      <c r="D45" s="1982">
        <v>7.5</v>
      </c>
      <c r="E45" s="466">
        <v>4300</v>
      </c>
      <c r="F45" s="466">
        <v>56</v>
      </c>
      <c r="G45" s="466" t="s">
        <v>574</v>
      </c>
      <c r="H45" s="326">
        <v>130</v>
      </c>
      <c r="I45" s="1797" t="s">
        <v>327</v>
      </c>
      <c r="J45" s="1103">
        <v>2443</v>
      </c>
      <c r="K45" s="1849">
        <f t="shared" ref="K45:K47" si="21">J45+J46</f>
        <v>7758</v>
      </c>
      <c r="L45" s="939">
        <f>IF(Начало!$D$5=0,0,J45*(1-Начало!$D$5))</f>
        <v>0</v>
      </c>
      <c r="M45" s="1972">
        <f>L45+L46</f>
        <v>0</v>
      </c>
      <c r="N45" s="1974"/>
      <c r="O45" s="116"/>
      <c r="P45" s="1964">
        <v>582000</v>
      </c>
      <c r="Q45" s="247"/>
      <c r="R45" s="116"/>
      <c r="S45" s="909"/>
      <c r="T45" s="1966">
        <f>M45*N45</f>
        <v>0</v>
      </c>
      <c r="U45" s="1921">
        <f>IF(OR(Z45="",N45=""),0,(N45*Z45)+(N45*Z46))</f>
        <v>0</v>
      </c>
      <c r="V45" s="1921">
        <f>IF(OR(AA45="",N45=""),0,(N45*AA45)+(N45*AA46))</f>
        <v>0</v>
      </c>
      <c r="W45" s="414">
        <v>1362</v>
      </c>
      <c r="X45" s="414">
        <v>2050</v>
      </c>
      <c r="Y45" s="414">
        <v>582</v>
      </c>
      <c r="Z45" s="145">
        <f t="shared" ref="Z45:Z48" si="22">(W45/1000)*(X45/1000)*(Y45/1000)</f>
        <v>1.6250022</v>
      </c>
      <c r="AA45" s="144">
        <v>145</v>
      </c>
    </row>
    <row r="46" spans="1:27">
      <c r="A46" s="351" t="s">
        <v>537</v>
      </c>
      <c r="B46" s="1968">
        <v>22.3</v>
      </c>
      <c r="C46" s="1968">
        <v>25</v>
      </c>
      <c r="D46" s="1983"/>
      <c r="E46" s="51" t="s">
        <v>162</v>
      </c>
      <c r="F46" s="51">
        <v>68</v>
      </c>
      <c r="G46" s="51" t="s">
        <v>369</v>
      </c>
      <c r="H46" s="70">
        <v>174</v>
      </c>
      <c r="I46" s="1754"/>
      <c r="J46" s="1104">
        <v>5315</v>
      </c>
      <c r="K46" s="1902"/>
      <c r="L46" s="594">
        <f>IF(Начало!$D$5=0,0,J46*(1-Начало!$D$5))</f>
        <v>0</v>
      </c>
      <c r="M46" s="1961"/>
      <c r="N46" s="1975"/>
      <c r="O46" s="116"/>
      <c r="P46" s="1965"/>
      <c r="Q46" s="247"/>
      <c r="R46" s="116"/>
      <c r="S46" s="909"/>
      <c r="T46" s="1966"/>
      <c r="U46" s="1923"/>
      <c r="V46" s="1923"/>
      <c r="W46" s="414">
        <v>1320</v>
      </c>
      <c r="X46" s="414">
        <v>1060</v>
      </c>
      <c r="Y46" s="414">
        <v>730</v>
      </c>
      <c r="Z46" s="145">
        <f t="shared" si="22"/>
        <v>1.0214160000000001</v>
      </c>
      <c r="AA46" s="144">
        <v>193</v>
      </c>
    </row>
    <row r="47" spans="1:27">
      <c r="A47" s="351" t="s">
        <v>547</v>
      </c>
      <c r="B47" s="1968">
        <v>28.1</v>
      </c>
      <c r="C47" s="1968">
        <v>31.1</v>
      </c>
      <c r="D47" s="1984">
        <v>9.6</v>
      </c>
      <c r="E47" s="39">
        <v>5100</v>
      </c>
      <c r="F47" s="39">
        <v>56</v>
      </c>
      <c r="G47" s="93" t="s">
        <v>574</v>
      </c>
      <c r="H47" s="598">
        <v>140</v>
      </c>
      <c r="I47" s="1754"/>
      <c r="J47" s="1104">
        <v>2498</v>
      </c>
      <c r="K47" s="1901">
        <f t="shared" si="21"/>
        <v>7885</v>
      </c>
      <c r="L47" s="594">
        <f>IF(Начало!$D$5=0,0,J47*(1-Начало!$D$5))</f>
        <v>0</v>
      </c>
      <c r="M47" s="1960">
        <f>L47+L48</f>
        <v>0</v>
      </c>
      <c r="N47" s="1988"/>
      <c r="O47" s="116"/>
      <c r="P47" s="1964">
        <v>591000</v>
      </c>
      <c r="Q47" s="247"/>
      <c r="R47" s="116"/>
      <c r="S47" s="909"/>
      <c r="T47" s="1966">
        <f>M47*N47</f>
        <v>0</v>
      </c>
      <c r="U47" s="1921">
        <f>IF(OR(Z47="",N47=""),0,(N47*Z47)+(N47*Z48))</f>
        <v>0</v>
      </c>
      <c r="V47" s="1921">
        <f>IF(OR(AA47="",N47=""),0,(N47*AA47)+(N47*AA48))</f>
        <v>0</v>
      </c>
      <c r="W47" s="414">
        <v>1362</v>
      </c>
      <c r="X47" s="414">
        <v>2050</v>
      </c>
      <c r="Y47" s="414">
        <v>582</v>
      </c>
      <c r="Z47" s="145">
        <f t="shared" si="22"/>
        <v>1.6250022</v>
      </c>
      <c r="AA47" s="144">
        <v>154</v>
      </c>
    </row>
    <row r="48" spans="1:27" ht="21" thickBot="1">
      <c r="A48" s="608" t="s">
        <v>546</v>
      </c>
      <c r="B48" s="1981">
        <v>28.1</v>
      </c>
      <c r="C48" s="1981">
        <v>31.1</v>
      </c>
      <c r="D48" s="1985"/>
      <c r="E48" s="609" t="s">
        <v>162</v>
      </c>
      <c r="F48" s="839">
        <v>68</v>
      </c>
      <c r="G48" s="457" t="s">
        <v>575</v>
      </c>
      <c r="H48" s="827">
        <v>177</v>
      </c>
      <c r="I48" s="1764"/>
      <c r="J48" s="582">
        <v>5387</v>
      </c>
      <c r="K48" s="1850"/>
      <c r="L48" s="613">
        <f>IF(Начало!$D$5=0,0,J48*(1-Начало!$D$5))</f>
        <v>0</v>
      </c>
      <c r="M48" s="1987"/>
      <c r="N48" s="1989"/>
      <c r="O48" s="116"/>
      <c r="P48" s="1990"/>
      <c r="Q48" s="247"/>
      <c r="R48" s="116"/>
      <c r="S48" s="909"/>
      <c r="T48" s="1966"/>
      <c r="U48" s="1923"/>
      <c r="V48" s="1923"/>
      <c r="W48" s="414">
        <v>1320</v>
      </c>
      <c r="X48" s="414">
        <v>1060</v>
      </c>
      <c r="Y48" s="414">
        <v>730</v>
      </c>
      <c r="Z48" s="145">
        <f t="shared" si="22"/>
        <v>1.0214160000000001</v>
      </c>
      <c r="AA48" s="144">
        <v>192</v>
      </c>
    </row>
  </sheetData>
  <mergeCells count="186">
    <mergeCell ref="M42:M43"/>
    <mergeCell ref="A1:A3"/>
    <mergeCell ref="B1:L1"/>
    <mergeCell ref="M1:N1"/>
    <mergeCell ref="B2:L2"/>
    <mergeCell ref="M2:N2"/>
    <mergeCell ref="B3:L3"/>
    <mergeCell ref="M3:N3"/>
    <mergeCell ref="G4:G5"/>
    <mergeCell ref="N4:N5"/>
    <mergeCell ref="H4:H5"/>
    <mergeCell ref="I4:I5"/>
    <mergeCell ref="J4:J5"/>
    <mergeCell ref="K4:K5"/>
    <mergeCell ref="L4:L5"/>
    <mergeCell ref="M4:M5"/>
    <mergeCell ref="A4:A5"/>
    <mergeCell ref="B4:C4"/>
    <mergeCell ref="D4:D5"/>
    <mergeCell ref="D31:D32"/>
    <mergeCell ref="D33:D34"/>
    <mergeCell ref="B31:B32"/>
    <mergeCell ref="C31:C32"/>
    <mergeCell ref="B33:B34"/>
    <mergeCell ref="P4:P5"/>
    <mergeCell ref="P29:P30"/>
    <mergeCell ref="A27:N27"/>
    <mergeCell ref="A6:N6"/>
    <mergeCell ref="D29:D30"/>
    <mergeCell ref="E4:E5"/>
    <mergeCell ref="F4:F5"/>
    <mergeCell ref="K28:M28"/>
    <mergeCell ref="A28:I28"/>
    <mergeCell ref="B29:B30"/>
    <mergeCell ref="C29:C30"/>
    <mergeCell ref="P25:P26"/>
    <mergeCell ref="A7:N7"/>
    <mergeCell ref="A8:I8"/>
    <mergeCell ref="K8:M8"/>
    <mergeCell ref="D9:D14"/>
    <mergeCell ref="I9:I14"/>
    <mergeCell ref="K9:K14"/>
    <mergeCell ref="M9:M14"/>
    <mergeCell ref="N9:N14"/>
    <mergeCell ref="P9:P14"/>
    <mergeCell ref="A18:I18"/>
    <mergeCell ref="K18:M18"/>
    <mergeCell ref="B19:B20"/>
    <mergeCell ref="V29:V30"/>
    <mergeCell ref="T29:T30"/>
    <mergeCell ref="K29:K30"/>
    <mergeCell ref="M29:M30"/>
    <mergeCell ref="N29:N30"/>
    <mergeCell ref="T31:T32"/>
    <mergeCell ref="V33:V34"/>
    <mergeCell ref="T33:T34"/>
    <mergeCell ref="P33:P34"/>
    <mergeCell ref="U29:U30"/>
    <mergeCell ref="K31:K32"/>
    <mergeCell ref="M31:M32"/>
    <mergeCell ref="N31:N32"/>
    <mergeCell ref="P31:P32"/>
    <mergeCell ref="U33:U34"/>
    <mergeCell ref="U31:U32"/>
    <mergeCell ref="K33:K34"/>
    <mergeCell ref="M33:M34"/>
    <mergeCell ref="N33:N34"/>
    <mergeCell ref="V31:V32"/>
    <mergeCell ref="U45:U46"/>
    <mergeCell ref="V45:V46"/>
    <mergeCell ref="K47:K48"/>
    <mergeCell ref="M47:M48"/>
    <mergeCell ref="N47:N48"/>
    <mergeCell ref="U47:U48"/>
    <mergeCell ref="V47:V48"/>
    <mergeCell ref="T45:T46"/>
    <mergeCell ref="T47:T48"/>
    <mergeCell ref="P45:P46"/>
    <mergeCell ref="P47:P48"/>
    <mergeCell ref="T42:T43"/>
    <mergeCell ref="P42:P43"/>
    <mergeCell ref="K42:K43"/>
    <mergeCell ref="K44:M44"/>
    <mergeCell ref="I45:I48"/>
    <mergeCell ref="K45:K46"/>
    <mergeCell ref="M45:M46"/>
    <mergeCell ref="N45:N46"/>
    <mergeCell ref="I36:I43"/>
    <mergeCell ref="N42:N43"/>
    <mergeCell ref="A44:I44"/>
    <mergeCell ref="B45:B46"/>
    <mergeCell ref="C45:C46"/>
    <mergeCell ref="B47:B48"/>
    <mergeCell ref="C47:C48"/>
    <mergeCell ref="D45:D46"/>
    <mergeCell ref="D47:D48"/>
    <mergeCell ref="D36:D37"/>
    <mergeCell ref="D38:D39"/>
    <mergeCell ref="D40:D41"/>
    <mergeCell ref="D42:D43"/>
    <mergeCell ref="K40:K41"/>
    <mergeCell ref="M40:M41"/>
    <mergeCell ref="N40:N41"/>
    <mergeCell ref="U42:U43"/>
    <mergeCell ref="V42:V43"/>
    <mergeCell ref="N36:N37"/>
    <mergeCell ref="P36:P37"/>
    <mergeCell ref="B40:B41"/>
    <mergeCell ref="C40:C41"/>
    <mergeCell ref="B42:B43"/>
    <mergeCell ref="C42:C43"/>
    <mergeCell ref="T36:T37"/>
    <mergeCell ref="U36:U37"/>
    <mergeCell ref="V36:V37"/>
    <mergeCell ref="K38:K39"/>
    <mergeCell ref="M38:M39"/>
    <mergeCell ref="N38:N39"/>
    <mergeCell ref="P38:P39"/>
    <mergeCell ref="T38:T39"/>
    <mergeCell ref="U38:U39"/>
    <mergeCell ref="V38:V39"/>
    <mergeCell ref="K36:K37"/>
    <mergeCell ref="M36:M37"/>
    <mergeCell ref="U40:U41"/>
    <mergeCell ref="V40:V41"/>
    <mergeCell ref="T40:T41"/>
    <mergeCell ref="P40:P41"/>
    <mergeCell ref="C33:C34"/>
    <mergeCell ref="B36:B37"/>
    <mergeCell ref="C36:C37"/>
    <mergeCell ref="B38:B39"/>
    <mergeCell ref="C38:C39"/>
    <mergeCell ref="A35:I35"/>
    <mergeCell ref="N25:N26"/>
    <mergeCell ref="K35:M35"/>
    <mergeCell ref="I29:I34"/>
    <mergeCell ref="T25:T26"/>
    <mergeCell ref="U25:U26"/>
    <mergeCell ref="V25:V26"/>
    <mergeCell ref="I25:I26"/>
    <mergeCell ref="A24:I24"/>
    <mergeCell ref="K24:M24"/>
    <mergeCell ref="B25:B26"/>
    <mergeCell ref="C25:C26"/>
    <mergeCell ref="D25:D26"/>
    <mergeCell ref="K25:K26"/>
    <mergeCell ref="M25:M26"/>
    <mergeCell ref="T9:T14"/>
    <mergeCell ref="U9:U14"/>
    <mergeCell ref="V9:V14"/>
    <mergeCell ref="A15:I15"/>
    <mergeCell ref="K15:M15"/>
    <mergeCell ref="B16:B17"/>
    <mergeCell ref="C16:C17"/>
    <mergeCell ref="D16:D17"/>
    <mergeCell ref="I16:I17"/>
    <mergeCell ref="K16:K17"/>
    <mergeCell ref="M16:M17"/>
    <mergeCell ref="N16:N17"/>
    <mergeCell ref="P16:P17"/>
    <mergeCell ref="T16:T17"/>
    <mergeCell ref="U16:U17"/>
    <mergeCell ref="V16:V17"/>
    <mergeCell ref="V19:V20"/>
    <mergeCell ref="A21:I21"/>
    <mergeCell ref="K21:M21"/>
    <mergeCell ref="B22:B23"/>
    <mergeCell ref="C22:C23"/>
    <mergeCell ref="D22:D23"/>
    <mergeCell ref="I22:I23"/>
    <mergeCell ref="K22:K23"/>
    <mergeCell ref="M22:M23"/>
    <mergeCell ref="N22:N23"/>
    <mergeCell ref="P22:P23"/>
    <mergeCell ref="T22:T23"/>
    <mergeCell ref="U22:U23"/>
    <mergeCell ref="V22:V23"/>
    <mergeCell ref="C19:C20"/>
    <mergeCell ref="D19:D20"/>
    <mergeCell ref="I19:I20"/>
    <mergeCell ref="K19:K20"/>
    <mergeCell ref="M19:M20"/>
    <mergeCell ref="N19:N20"/>
    <mergeCell ref="P19:P20"/>
    <mergeCell ref="T19:T20"/>
    <mergeCell ref="U19:U20"/>
  </mergeCells>
  <printOptions horizontalCentered="1"/>
  <pageMargins left="0.59055118110236227" right="0.59055118110236227" top="0.59055118110236227" bottom="0.59055118110236227" header="0.51181102362204722" footer="0.51181102362204722"/>
  <pageSetup paperSize="9" scale="5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1">
    <tabColor theme="4" tint="-0.499984740745262"/>
  </sheetPr>
  <dimension ref="A1:AF434"/>
  <sheetViews>
    <sheetView zoomScaleNormal="100" zoomScaleSheetLayoutView="100" workbookViewId="0">
      <pane xSplit="1" ySplit="6" topLeftCell="B328" activePane="bottomRight" state="frozen"/>
      <selection pane="topRight" activeCell="C1" sqref="C1"/>
      <selection pane="bottomLeft" activeCell="A9" sqref="A9"/>
      <selection pane="bottomRight" activeCell="Y34" sqref="Y34"/>
    </sheetView>
  </sheetViews>
  <sheetFormatPr defaultRowHeight="20.25"/>
  <cols>
    <col min="1" max="1" width="34.42578125" style="38" customWidth="1"/>
    <col min="2" max="3" width="10.28515625" style="37" customWidth="1"/>
    <col min="4" max="4" width="12.5703125" style="37" customWidth="1"/>
    <col min="5" max="5" width="11" style="37" customWidth="1"/>
    <col min="6" max="6" width="11.28515625" style="37" customWidth="1"/>
    <col min="7" max="7" width="15.140625" style="37" customWidth="1"/>
    <col min="8" max="8" width="6.85546875" style="37" customWidth="1"/>
    <col min="9" max="9" width="10.140625" style="338" customWidth="1"/>
    <col min="10" max="10" width="8.7109375" style="87" customWidth="1"/>
    <col min="11" max="11" width="8.5703125" style="87" customWidth="1"/>
    <col min="12" max="12" width="1.7109375" style="235" customWidth="1"/>
    <col min="13" max="13" width="13.140625" style="638" customWidth="1"/>
    <col min="14" max="15" width="8.7109375" style="209" customWidth="1"/>
    <col min="16" max="16" width="10.5703125" style="759" customWidth="1"/>
    <col min="17" max="19" width="8.7109375" style="209" hidden="1" customWidth="1"/>
    <col min="20" max="20" width="10.28515625" style="38" hidden="1" customWidth="1"/>
    <col min="21" max="22" width="9.140625" style="38" hidden="1" customWidth="1"/>
    <col min="23" max="23" width="12.140625" style="258" hidden="1" customWidth="1"/>
    <col min="24" max="24" width="14.7109375" style="38" hidden="1" customWidth="1"/>
    <col min="25" max="25" width="14.85546875" style="38" customWidth="1"/>
    <col min="26" max="26" width="12.7109375" style="38" customWidth="1"/>
    <col min="27" max="27" width="13.85546875" style="38" customWidth="1"/>
    <col min="28" max="28" width="9.140625" style="38" customWidth="1"/>
    <col min="29" max="29" width="11.28515625" style="1051" customWidth="1"/>
    <col min="30" max="16384" width="9.140625" style="38"/>
  </cols>
  <sheetData>
    <row r="1" spans="1:32" ht="14.25" customHeight="1" thickBot="1">
      <c r="A1" s="1466" t="s">
        <v>143</v>
      </c>
      <c r="B1" s="1469" t="s">
        <v>140</v>
      </c>
      <c r="C1" s="1469"/>
      <c r="D1" s="1469"/>
      <c r="E1" s="1469"/>
      <c r="F1" s="1469"/>
      <c r="G1" s="1469"/>
      <c r="H1" s="1470"/>
      <c r="I1" s="1459">
        <f>Q6+'HRV_Приточные установки'!R5+Чиллеры!S6+Фанкойлы!S6+Руфтопы!R6+ККБ!S6+'Тепловые насосы'!Q6+RAC_multi!S8+PAC!S6+'PAC inverter'!S6+'PAC &gt; 22 кВт'!T6</f>
        <v>0</v>
      </c>
      <c r="J1" s="1460"/>
      <c r="K1" s="1461"/>
      <c r="L1" s="953"/>
      <c r="M1" s="983"/>
      <c r="N1" s="211"/>
      <c r="O1" s="211"/>
      <c r="P1" s="211"/>
      <c r="Q1" s="115"/>
      <c r="R1" s="115"/>
      <c r="S1" s="115"/>
    </row>
    <row r="2" spans="1:32" ht="14.25" customHeight="1" thickTop="1" thickBot="1">
      <c r="A2" s="1467"/>
      <c r="B2" s="1471" t="s">
        <v>141</v>
      </c>
      <c r="C2" s="1471"/>
      <c r="D2" s="1471"/>
      <c r="E2" s="1471"/>
      <c r="F2" s="1471"/>
      <c r="G2" s="1471"/>
      <c r="H2" s="1472"/>
      <c r="I2" s="1473">
        <f>R6+'HRV_Приточные установки'!S5+Чиллеры!T6+Фанкойлы!T6+Руфтопы!S6+ККБ!T6+'Тепловые насосы'!R6+RAC_multi!T8+PAC!T6+'PAC inverter'!T6+'PAC &gt; 22 кВт'!U6</f>
        <v>0</v>
      </c>
      <c r="J2" s="1474"/>
      <c r="K2" s="1475"/>
      <c r="L2" s="954"/>
      <c r="M2" s="984"/>
      <c r="N2" s="211"/>
      <c r="O2" s="211"/>
      <c r="P2" s="211"/>
      <c r="Q2" s="115"/>
      <c r="R2" s="115"/>
      <c r="S2" s="115"/>
    </row>
    <row r="3" spans="1:32" ht="14.25" customHeight="1" thickTop="1" thickBot="1">
      <c r="A3" s="1468"/>
      <c r="B3" s="1456" t="s">
        <v>142</v>
      </c>
      <c r="C3" s="1456"/>
      <c r="D3" s="1456"/>
      <c r="E3" s="1456"/>
      <c r="F3" s="1456"/>
      <c r="G3" s="1456"/>
      <c r="H3" s="1457"/>
      <c r="I3" s="1435">
        <f>S6+'HRV_Приточные установки'!T5+Чиллеры!U6+Фанкойлы!U6+Руфтопы!T6+ККБ!U6+'Тепловые насосы'!S6+RAC_multi!U8+PAC!U6+'PAC inverter'!U6+'PAC &gt; 22 кВт'!V6</f>
        <v>0</v>
      </c>
      <c r="J3" s="1436"/>
      <c r="K3" s="1437"/>
      <c r="L3" s="982"/>
      <c r="M3" s="985"/>
      <c r="N3" s="211"/>
      <c r="O3" s="211"/>
      <c r="P3" s="211"/>
      <c r="Q3" s="115"/>
      <c r="R3" s="115"/>
      <c r="S3" s="115"/>
    </row>
    <row r="4" spans="1:32" ht="34.5" customHeight="1">
      <c r="A4" s="1443" t="s">
        <v>163</v>
      </c>
      <c r="B4" s="1445" t="s">
        <v>341</v>
      </c>
      <c r="C4" s="1445"/>
      <c r="D4" s="1448" t="s">
        <v>506</v>
      </c>
      <c r="E4" s="1448" t="s">
        <v>166</v>
      </c>
      <c r="F4" s="1448" t="s">
        <v>788</v>
      </c>
      <c r="G4" s="1448" t="s">
        <v>26</v>
      </c>
      <c r="H4" s="1448" t="s">
        <v>13</v>
      </c>
      <c r="I4" s="1446" t="s">
        <v>6</v>
      </c>
      <c r="J4" s="1433" t="s">
        <v>14</v>
      </c>
      <c r="K4" s="1464" t="s">
        <v>139</v>
      </c>
      <c r="L4" s="212"/>
      <c r="M4" s="1439" t="s">
        <v>720</v>
      </c>
      <c r="N4" s="212"/>
      <c r="O4" s="212"/>
      <c r="P4" s="1049"/>
      <c r="Q4" s="1438" t="s">
        <v>140</v>
      </c>
      <c r="R4" s="1438" t="s">
        <v>141</v>
      </c>
      <c r="S4" s="1438" t="s">
        <v>142</v>
      </c>
      <c r="Y4" s="83"/>
      <c r="Z4" s="83"/>
      <c r="AA4" s="83"/>
    </row>
    <row r="5" spans="1:32" ht="21.75" customHeight="1" thickBot="1">
      <c r="A5" s="1444"/>
      <c r="B5" s="308" t="s">
        <v>167</v>
      </c>
      <c r="C5" s="308" t="s">
        <v>168</v>
      </c>
      <c r="D5" s="1449"/>
      <c r="E5" s="1449"/>
      <c r="F5" s="1449"/>
      <c r="G5" s="1449"/>
      <c r="H5" s="1449"/>
      <c r="I5" s="1447"/>
      <c r="J5" s="1434"/>
      <c r="K5" s="1454"/>
      <c r="L5" s="237"/>
      <c r="M5" s="1432"/>
      <c r="N5" s="212"/>
      <c r="O5" s="212"/>
      <c r="P5" s="1049"/>
      <c r="Q5" s="1438"/>
      <c r="R5" s="1438"/>
      <c r="S5" s="1438"/>
      <c r="T5" s="117" t="s">
        <v>134</v>
      </c>
      <c r="U5" s="117" t="s">
        <v>135</v>
      </c>
      <c r="V5" s="117" t="s">
        <v>136</v>
      </c>
      <c r="W5" s="259" t="s">
        <v>138</v>
      </c>
      <c r="X5" s="117" t="s">
        <v>137</v>
      </c>
    </row>
    <row r="6" spans="1:32" ht="28.5" customHeight="1" thickBot="1">
      <c r="A6" s="303" t="s">
        <v>8</v>
      </c>
      <c r="B6" s="304"/>
      <c r="C6" s="304"/>
      <c r="D6" s="304"/>
      <c r="E6" s="304"/>
      <c r="F6" s="304"/>
      <c r="G6" s="304"/>
      <c r="H6" s="304"/>
      <c r="I6" s="340"/>
      <c r="J6" s="304"/>
      <c r="K6" s="305"/>
      <c r="L6" s="237"/>
      <c r="M6" s="622"/>
      <c r="N6" s="213"/>
      <c r="O6" s="213"/>
      <c r="P6" s="213"/>
      <c r="Q6" s="138">
        <f>SUM(Q9:Q432)</f>
        <v>0</v>
      </c>
      <c r="R6" s="138">
        <f>SUM(R9:R432)</f>
        <v>0</v>
      </c>
      <c r="S6" s="138">
        <f>SUM(S9:S432)</f>
        <v>0</v>
      </c>
    </row>
    <row r="7" spans="1:32" ht="22.5" customHeight="1" thickBot="1">
      <c r="A7" s="288" t="s">
        <v>896</v>
      </c>
      <c r="B7" s="91"/>
      <c r="C7" s="91"/>
      <c r="D7" s="91"/>
      <c r="E7" s="91"/>
      <c r="F7" s="91"/>
      <c r="G7" s="91"/>
      <c r="H7" s="91"/>
      <c r="I7" s="684"/>
      <c r="J7" s="91"/>
      <c r="K7" s="92"/>
      <c r="L7" s="714"/>
      <c r="M7" s="624"/>
      <c r="N7" s="214"/>
      <c r="O7" s="214"/>
      <c r="P7" s="214"/>
      <c r="Q7" s="214"/>
      <c r="R7" s="214"/>
      <c r="S7" s="214"/>
    </row>
    <row r="8" spans="1:32" s="862" customFormat="1" ht="33" customHeight="1" thickBot="1">
      <c r="A8" s="1450" t="s">
        <v>897</v>
      </c>
      <c r="B8" s="1451"/>
      <c r="C8" s="1451"/>
      <c r="D8" s="1451"/>
      <c r="E8" s="1451"/>
      <c r="F8" s="1451"/>
      <c r="G8" s="1451"/>
      <c r="H8" s="1451"/>
      <c r="I8" s="1451"/>
      <c r="J8" s="1451"/>
      <c r="K8" s="1452"/>
      <c r="L8" s="857"/>
      <c r="M8" s="628"/>
      <c r="N8" s="857"/>
      <c r="O8" s="857"/>
      <c r="P8" s="857"/>
      <c r="Q8" s="926"/>
      <c r="R8" s="861"/>
      <c r="S8" s="861"/>
      <c r="T8" s="867"/>
      <c r="U8" s="867"/>
      <c r="V8" s="867"/>
      <c r="W8" s="863"/>
      <c r="Y8" s="864"/>
      <c r="Z8" s="864"/>
      <c r="AA8" s="864"/>
      <c r="AC8" s="1052"/>
    </row>
    <row r="9" spans="1:32" ht="12.75" customHeight="1">
      <c r="A9" s="61" t="s">
        <v>584</v>
      </c>
      <c r="B9" s="93">
        <v>25.2</v>
      </c>
      <c r="C9" s="93">
        <v>25.2</v>
      </c>
      <c r="D9" s="70">
        <v>5.3</v>
      </c>
      <c r="E9" s="55" t="s">
        <v>162</v>
      </c>
      <c r="F9" s="40" t="s">
        <v>1386</v>
      </c>
      <c r="G9" s="111" t="s">
        <v>433</v>
      </c>
      <c r="H9" s="40">
        <v>227</v>
      </c>
      <c r="I9" s="1061">
        <v>12411</v>
      </c>
      <c r="J9" s="197">
        <f>IF(Начало!$B$8=0,0,I9*(1-Начало!$B$8))</f>
        <v>0</v>
      </c>
      <c r="K9" s="123"/>
      <c r="L9" s="714"/>
      <c r="M9" s="625">
        <v>931000</v>
      </c>
      <c r="N9" s="714"/>
      <c r="O9" s="714"/>
      <c r="Q9" s="190">
        <f t="shared" ref="Q9" si="0">J9*K9</f>
        <v>0</v>
      </c>
      <c r="R9" s="191">
        <f t="shared" ref="R9" si="1">IF(OR(W9="",K9=""),0,K9*W9)</f>
        <v>0</v>
      </c>
      <c r="S9" s="191">
        <f t="shared" ref="S9" si="2">IF(OR(X9="",K9=""),0,K9*X9)</f>
        <v>0</v>
      </c>
      <c r="T9" s="386">
        <v>1090</v>
      </c>
      <c r="U9" s="386">
        <v>1805</v>
      </c>
      <c r="V9" s="386">
        <v>860</v>
      </c>
      <c r="W9" s="258">
        <f>(T9/1000)*(U9/1000)*(V9/1000)</f>
        <v>1.692007</v>
      </c>
      <c r="X9" s="387">
        <v>242</v>
      </c>
      <c r="Y9" s="756"/>
      <c r="Z9" s="1198"/>
      <c r="AA9" s="1057"/>
      <c r="AD9" s="1053"/>
      <c r="AF9" s="201"/>
    </row>
    <row r="10" spans="1:32" ht="12.75" customHeight="1">
      <c r="A10" s="61" t="s">
        <v>585</v>
      </c>
      <c r="B10" s="93">
        <v>28</v>
      </c>
      <c r="C10" s="93">
        <v>28</v>
      </c>
      <c r="D10" s="70">
        <v>6.3</v>
      </c>
      <c r="E10" s="55" t="s">
        <v>162</v>
      </c>
      <c r="F10" s="40" t="s">
        <v>1386</v>
      </c>
      <c r="G10" s="111" t="s">
        <v>433</v>
      </c>
      <c r="H10" s="40">
        <v>227</v>
      </c>
      <c r="I10" s="1061">
        <v>13376</v>
      </c>
      <c r="J10" s="197">
        <f>IF(Начало!$B$8=0,0,I10*(1-Начало!$B$8))</f>
        <v>0</v>
      </c>
      <c r="K10" s="123"/>
      <c r="L10" s="714"/>
      <c r="M10" s="625">
        <v>1003000</v>
      </c>
      <c r="N10" s="714"/>
      <c r="O10" s="714"/>
      <c r="P10" s="909"/>
      <c r="Q10" s="190">
        <f t="shared" ref="Q10:Q21" si="3">J10*K10</f>
        <v>0</v>
      </c>
      <c r="R10" s="191">
        <f t="shared" ref="R10:R21" si="4">IF(OR(W10="",K10=""),0,K10*W10)</f>
        <v>0</v>
      </c>
      <c r="S10" s="191">
        <f t="shared" ref="S10:S21" si="5">IF(OR(X10="",K10=""),0,K10*X10)</f>
        <v>0</v>
      </c>
      <c r="T10" s="386">
        <v>1090</v>
      </c>
      <c r="U10" s="386">
        <v>1805</v>
      </c>
      <c r="V10" s="386">
        <v>860</v>
      </c>
      <c r="W10" s="258">
        <f>(T10/1000)*(U10/1000)*(V10/1000)</f>
        <v>1.692007</v>
      </c>
      <c r="X10" s="387">
        <v>242</v>
      </c>
      <c r="Y10" s="1198"/>
      <c r="Z10" s="1198"/>
      <c r="AA10" s="1057"/>
      <c r="AD10" s="1053"/>
      <c r="AF10" s="201"/>
    </row>
    <row r="11" spans="1:32" ht="12.75" customHeight="1">
      <c r="A11" s="61" t="s">
        <v>586</v>
      </c>
      <c r="B11" s="93">
        <v>33.5</v>
      </c>
      <c r="C11" s="93">
        <v>33.5</v>
      </c>
      <c r="D11" s="70">
        <v>8.6999999999999993</v>
      </c>
      <c r="E11" s="55" t="s">
        <v>162</v>
      </c>
      <c r="F11" s="40" t="s">
        <v>1387</v>
      </c>
      <c r="G11" s="111" t="s">
        <v>433</v>
      </c>
      <c r="H11" s="40">
        <v>227</v>
      </c>
      <c r="I11" s="1061">
        <v>14367</v>
      </c>
      <c r="J11" s="197">
        <f>IF(Начало!$B$8=0,0,I11*(1-Начало!$B$8))</f>
        <v>0</v>
      </c>
      <c r="K11" s="123"/>
      <c r="L11" s="714"/>
      <c r="M11" s="625">
        <v>1078000</v>
      </c>
      <c r="N11" s="714"/>
      <c r="O11" s="714"/>
      <c r="P11" s="909"/>
      <c r="Q11" s="190">
        <f t="shared" si="3"/>
        <v>0</v>
      </c>
      <c r="R11" s="191">
        <f t="shared" si="4"/>
        <v>0</v>
      </c>
      <c r="S11" s="191">
        <f t="shared" si="5"/>
        <v>0</v>
      </c>
      <c r="T11" s="386">
        <v>1090</v>
      </c>
      <c r="U11" s="386">
        <v>1805</v>
      </c>
      <c r="V11" s="386">
        <v>860</v>
      </c>
      <c r="W11" s="258">
        <f t="shared" ref="W11:W21" si="6">(T11/1000)*(U11/1000)*(V11/1000)</f>
        <v>1.692007</v>
      </c>
      <c r="X11" s="387">
        <v>242</v>
      </c>
      <c r="Y11" s="1198"/>
      <c r="Z11" s="1198"/>
      <c r="AA11" s="1057"/>
      <c r="AD11" s="1053"/>
      <c r="AF11" s="201"/>
    </row>
    <row r="12" spans="1:32" ht="12.75" customHeight="1">
      <c r="A12" s="61" t="s">
        <v>587</v>
      </c>
      <c r="B12" s="93">
        <v>40</v>
      </c>
      <c r="C12" s="93">
        <v>40</v>
      </c>
      <c r="D12" s="70">
        <v>9.9</v>
      </c>
      <c r="E12" s="55" t="s">
        <v>162</v>
      </c>
      <c r="F12" s="40" t="s">
        <v>1387</v>
      </c>
      <c r="G12" s="111" t="s">
        <v>588</v>
      </c>
      <c r="H12" s="40">
        <v>277</v>
      </c>
      <c r="I12" s="1061">
        <v>16449</v>
      </c>
      <c r="J12" s="197">
        <f>IF(Начало!$B$8=0,0,I12*(1-Начало!$B$8))</f>
        <v>0</v>
      </c>
      <c r="K12" s="123"/>
      <c r="L12" s="714"/>
      <c r="M12" s="625">
        <v>1234000</v>
      </c>
      <c r="N12" s="714"/>
      <c r="O12" s="714"/>
      <c r="P12" s="909"/>
      <c r="Q12" s="190">
        <f t="shared" si="3"/>
        <v>0</v>
      </c>
      <c r="R12" s="191">
        <f t="shared" si="4"/>
        <v>0</v>
      </c>
      <c r="S12" s="191">
        <f t="shared" si="5"/>
        <v>0</v>
      </c>
      <c r="T12" s="386">
        <v>1405</v>
      </c>
      <c r="U12" s="386">
        <v>1805</v>
      </c>
      <c r="V12" s="386">
        <v>910</v>
      </c>
      <c r="W12" s="258">
        <f t="shared" si="6"/>
        <v>2.3077827499999999</v>
      </c>
      <c r="X12" s="387">
        <v>304</v>
      </c>
      <c r="Y12" s="1198"/>
      <c r="Z12" s="1198"/>
      <c r="AA12" s="1057"/>
      <c r="AD12" s="1053"/>
      <c r="AF12" s="201"/>
    </row>
    <row r="13" spans="1:32" ht="12.75" customHeight="1">
      <c r="A13" s="75" t="s">
        <v>589</v>
      </c>
      <c r="B13" s="441">
        <v>45</v>
      </c>
      <c r="C13" s="441">
        <v>45</v>
      </c>
      <c r="D13" s="442">
        <v>12</v>
      </c>
      <c r="E13" s="55" t="s">
        <v>162</v>
      </c>
      <c r="F13" s="443" t="s">
        <v>590</v>
      </c>
      <c r="G13" s="444" t="s">
        <v>588</v>
      </c>
      <c r="H13" s="443">
        <v>277</v>
      </c>
      <c r="I13" s="1070">
        <v>17262</v>
      </c>
      <c r="J13" s="197">
        <f>IF(Начало!$B$8=0,0,I13*(1-Начало!$B$8))</f>
        <v>0</v>
      </c>
      <c r="K13" s="124"/>
      <c r="L13" s="714"/>
      <c r="M13" s="625">
        <v>1295000</v>
      </c>
      <c r="N13" s="714"/>
      <c r="O13" s="714"/>
      <c r="P13" s="909"/>
      <c r="Q13" s="190">
        <f t="shared" si="3"/>
        <v>0</v>
      </c>
      <c r="R13" s="191">
        <f t="shared" si="4"/>
        <v>0</v>
      </c>
      <c r="S13" s="191">
        <f t="shared" si="5"/>
        <v>0</v>
      </c>
      <c r="T13" s="386">
        <v>1405</v>
      </c>
      <c r="U13" s="386">
        <v>1805</v>
      </c>
      <c r="V13" s="386">
        <v>910</v>
      </c>
      <c r="W13" s="258">
        <f t="shared" si="6"/>
        <v>2.3077827499999999</v>
      </c>
      <c r="X13" s="387">
        <v>304</v>
      </c>
      <c r="Y13" s="1198"/>
      <c r="Z13" s="1198"/>
      <c r="AA13" s="1057"/>
      <c r="AD13" s="1053"/>
      <c r="AF13" s="201"/>
    </row>
    <row r="14" spans="1:32" ht="12.75" customHeight="1">
      <c r="A14" s="75" t="s">
        <v>591</v>
      </c>
      <c r="B14" s="441">
        <v>50</v>
      </c>
      <c r="C14" s="441">
        <v>50</v>
      </c>
      <c r="D14" s="442">
        <v>12.5</v>
      </c>
      <c r="E14" s="55" t="s">
        <v>162</v>
      </c>
      <c r="F14" s="443" t="s">
        <v>1388</v>
      </c>
      <c r="G14" s="444" t="s">
        <v>810</v>
      </c>
      <c r="H14" s="443">
        <v>348</v>
      </c>
      <c r="I14" s="1070">
        <v>19969</v>
      </c>
      <c r="J14" s="197">
        <f>IF(Начало!$B$8=0,0,I14*(1-Начало!$B$8))</f>
        <v>0</v>
      </c>
      <c r="K14" s="124"/>
      <c r="L14" s="714"/>
      <c r="M14" s="625">
        <v>1498000</v>
      </c>
      <c r="N14" s="714"/>
      <c r="O14" s="714"/>
      <c r="P14" s="909"/>
      <c r="Q14" s="190">
        <f t="shared" si="3"/>
        <v>0</v>
      </c>
      <c r="R14" s="191">
        <f t="shared" si="4"/>
        <v>0</v>
      </c>
      <c r="S14" s="191">
        <f t="shared" si="5"/>
        <v>0</v>
      </c>
      <c r="T14" s="386">
        <v>1405</v>
      </c>
      <c r="U14" s="386">
        <v>1805</v>
      </c>
      <c r="V14" s="386">
        <v>910</v>
      </c>
      <c r="W14" s="258">
        <f t="shared" si="6"/>
        <v>2.3077827499999999</v>
      </c>
      <c r="X14" s="387">
        <v>368</v>
      </c>
      <c r="Y14" s="1198"/>
      <c r="Z14" s="1198"/>
      <c r="AA14" s="1057"/>
      <c r="AD14" s="1053"/>
      <c r="AF14" s="201"/>
    </row>
    <row r="15" spans="1:32" ht="12.75" customHeight="1">
      <c r="A15" s="75" t="s">
        <v>592</v>
      </c>
      <c r="B15" s="441">
        <v>56</v>
      </c>
      <c r="C15" s="441">
        <v>56</v>
      </c>
      <c r="D15" s="442">
        <v>15.1</v>
      </c>
      <c r="E15" s="55" t="s">
        <v>162</v>
      </c>
      <c r="F15" s="443" t="s">
        <v>1389</v>
      </c>
      <c r="G15" s="444" t="s">
        <v>810</v>
      </c>
      <c r="H15" s="443">
        <v>348</v>
      </c>
      <c r="I15" s="1070">
        <v>21078</v>
      </c>
      <c r="J15" s="197">
        <f>IF(Начало!$B$8=0,0,I15*(1-Начало!$B$8))</f>
        <v>0</v>
      </c>
      <c r="K15" s="124"/>
      <c r="L15" s="714"/>
      <c r="M15" s="625">
        <v>1581000</v>
      </c>
      <c r="N15" s="714"/>
      <c r="O15" s="714"/>
      <c r="P15" s="909"/>
      <c r="Q15" s="190">
        <f t="shared" si="3"/>
        <v>0</v>
      </c>
      <c r="R15" s="191">
        <f t="shared" si="4"/>
        <v>0</v>
      </c>
      <c r="S15" s="191">
        <f t="shared" si="5"/>
        <v>0</v>
      </c>
      <c r="T15" s="386">
        <v>1405</v>
      </c>
      <c r="U15" s="386">
        <v>1805</v>
      </c>
      <c r="V15" s="386">
        <v>910</v>
      </c>
      <c r="W15" s="258">
        <f t="shared" si="6"/>
        <v>2.3077827499999999</v>
      </c>
      <c r="X15" s="387">
        <v>368</v>
      </c>
      <c r="Y15" s="1198"/>
      <c r="Z15" s="1198"/>
      <c r="AA15" s="1057"/>
      <c r="AD15" s="1053"/>
      <c r="AF15" s="201"/>
    </row>
    <row r="16" spans="1:32" ht="12.75" customHeight="1">
      <c r="A16" s="75" t="s">
        <v>593</v>
      </c>
      <c r="B16" s="441">
        <v>61.5</v>
      </c>
      <c r="C16" s="441">
        <v>61.5</v>
      </c>
      <c r="D16" s="442">
        <v>18.399999999999999</v>
      </c>
      <c r="E16" s="55" t="s">
        <v>162</v>
      </c>
      <c r="F16" s="443" t="s">
        <v>1389</v>
      </c>
      <c r="G16" s="444" t="s">
        <v>810</v>
      </c>
      <c r="H16" s="443">
        <v>348</v>
      </c>
      <c r="I16" s="1061">
        <v>22869</v>
      </c>
      <c r="J16" s="197">
        <f>IF(Начало!$B$8=0,0,I16*(1-Начало!$B$8))</f>
        <v>0</v>
      </c>
      <c r="K16" s="123"/>
      <c r="L16" s="714"/>
      <c r="M16" s="625">
        <v>1715000</v>
      </c>
      <c r="N16" s="714"/>
      <c r="O16" s="714"/>
      <c r="P16" s="909"/>
      <c r="Q16" s="190">
        <f t="shared" si="3"/>
        <v>0</v>
      </c>
      <c r="R16" s="191">
        <f t="shared" si="4"/>
        <v>0</v>
      </c>
      <c r="S16" s="191">
        <f t="shared" si="5"/>
        <v>0</v>
      </c>
      <c r="T16" s="386">
        <v>1405</v>
      </c>
      <c r="U16" s="386">
        <v>1805</v>
      </c>
      <c r="V16" s="386">
        <v>910</v>
      </c>
      <c r="W16" s="258">
        <f t="shared" ref="W16:W20" si="7">(T16/1000)*(U16/1000)*(V16/1000)</f>
        <v>2.3077827499999999</v>
      </c>
      <c r="X16" s="387">
        <v>368</v>
      </c>
      <c r="Y16" s="1198"/>
      <c r="Z16" s="1198"/>
      <c r="AA16" s="1057"/>
      <c r="AD16" s="1053"/>
      <c r="AF16" s="201"/>
    </row>
    <row r="17" spans="1:32" ht="12.75" customHeight="1">
      <c r="A17" s="61" t="s">
        <v>594</v>
      </c>
      <c r="B17" s="93">
        <v>67</v>
      </c>
      <c r="C17" s="93">
        <v>67</v>
      </c>
      <c r="D17" s="70">
        <v>18.100000000000001</v>
      </c>
      <c r="E17" s="55" t="s">
        <v>162</v>
      </c>
      <c r="F17" s="40" t="s">
        <v>1390</v>
      </c>
      <c r="G17" s="111" t="s">
        <v>595</v>
      </c>
      <c r="H17" s="40">
        <v>430</v>
      </c>
      <c r="I17" s="1061">
        <v>25571</v>
      </c>
      <c r="J17" s="197">
        <f>IF(Начало!$B$8=0,0,I17*(1-Начало!$B$8))</f>
        <v>0</v>
      </c>
      <c r="K17" s="123"/>
      <c r="L17" s="714"/>
      <c r="M17" s="625">
        <v>1918000</v>
      </c>
      <c r="N17" s="714"/>
      <c r="O17" s="714"/>
      <c r="P17" s="909"/>
      <c r="Q17" s="190">
        <f t="shared" si="3"/>
        <v>0</v>
      </c>
      <c r="R17" s="191">
        <f t="shared" si="4"/>
        <v>0</v>
      </c>
      <c r="S17" s="191">
        <f t="shared" si="5"/>
        <v>0</v>
      </c>
      <c r="T17" s="386">
        <v>1800</v>
      </c>
      <c r="U17" s="386">
        <v>2000</v>
      </c>
      <c r="V17" s="386">
        <v>910</v>
      </c>
      <c r="W17" s="258">
        <f t="shared" ref="W17" si="8">(T17/1000)*(U17/1000)*(V17/1000)</f>
        <v>3.2760000000000002</v>
      </c>
      <c r="X17" s="387">
        <v>453</v>
      </c>
      <c r="Y17" s="1198"/>
      <c r="Z17" s="1198"/>
      <c r="AA17" s="1057"/>
      <c r="AD17" s="1053"/>
      <c r="AF17" s="201"/>
    </row>
    <row r="18" spans="1:32" ht="12.75" customHeight="1">
      <c r="A18" s="61" t="s">
        <v>596</v>
      </c>
      <c r="B18" s="93">
        <v>73</v>
      </c>
      <c r="C18" s="93">
        <v>73</v>
      </c>
      <c r="D18" s="70">
        <v>20.9</v>
      </c>
      <c r="E18" s="55" t="s">
        <v>162</v>
      </c>
      <c r="F18" s="40" t="s">
        <v>1390</v>
      </c>
      <c r="G18" s="111" t="s">
        <v>595</v>
      </c>
      <c r="H18" s="40">
        <v>430</v>
      </c>
      <c r="I18" s="1070">
        <v>28400</v>
      </c>
      <c r="J18" s="197">
        <f>IF(Начало!$B$8=0,0,I18*(1-Начало!$B$8))</f>
        <v>0</v>
      </c>
      <c r="K18" s="124"/>
      <c r="L18" s="714"/>
      <c r="M18" s="625">
        <v>2130000</v>
      </c>
      <c r="N18" s="714"/>
      <c r="O18" s="714"/>
      <c r="P18" s="909"/>
      <c r="Q18" s="190">
        <f t="shared" si="3"/>
        <v>0</v>
      </c>
      <c r="R18" s="191">
        <f t="shared" si="4"/>
        <v>0</v>
      </c>
      <c r="S18" s="191">
        <f t="shared" si="5"/>
        <v>0</v>
      </c>
      <c r="T18" s="386">
        <v>1800</v>
      </c>
      <c r="U18" s="386">
        <v>2000</v>
      </c>
      <c r="V18" s="386">
        <v>910</v>
      </c>
      <c r="W18" s="258">
        <f t="shared" si="7"/>
        <v>3.2760000000000002</v>
      </c>
      <c r="X18" s="387">
        <v>453</v>
      </c>
      <c r="Y18" s="1198"/>
      <c r="Z18" s="1198"/>
      <c r="AA18" s="1057"/>
      <c r="AD18" s="1053"/>
      <c r="AF18" s="201"/>
    </row>
    <row r="19" spans="1:32" ht="12.75" customHeight="1">
      <c r="A19" s="61" t="s">
        <v>597</v>
      </c>
      <c r="B19" s="93">
        <v>78.5</v>
      </c>
      <c r="C19" s="93">
        <v>78.5</v>
      </c>
      <c r="D19" s="70">
        <v>24.2</v>
      </c>
      <c r="E19" s="55" t="s">
        <v>162</v>
      </c>
      <c r="F19" s="40" t="s">
        <v>1390</v>
      </c>
      <c r="G19" s="111" t="s">
        <v>595</v>
      </c>
      <c r="H19" s="40">
        <v>430</v>
      </c>
      <c r="I19" s="1070">
        <v>29301</v>
      </c>
      <c r="J19" s="197">
        <f>IF(Начало!$B$8=0,0,I19*(1-Начало!$B$8))</f>
        <v>0</v>
      </c>
      <c r="K19" s="124"/>
      <c r="L19" s="714"/>
      <c r="M19" s="625">
        <v>2198000</v>
      </c>
      <c r="N19" s="714"/>
      <c r="O19" s="714"/>
      <c r="P19" s="909"/>
      <c r="Q19" s="190">
        <f t="shared" si="3"/>
        <v>0</v>
      </c>
      <c r="R19" s="191">
        <f t="shared" si="4"/>
        <v>0</v>
      </c>
      <c r="S19" s="191">
        <f t="shared" si="5"/>
        <v>0</v>
      </c>
      <c r="T19" s="386">
        <v>1800</v>
      </c>
      <c r="U19" s="386">
        <v>2000</v>
      </c>
      <c r="V19" s="386">
        <v>910</v>
      </c>
      <c r="W19" s="258">
        <f t="shared" si="7"/>
        <v>3.2760000000000002</v>
      </c>
      <c r="X19" s="387">
        <v>453</v>
      </c>
      <c r="Y19" s="1198"/>
      <c r="Z19" s="1198"/>
      <c r="AA19" s="1057"/>
      <c r="AD19" s="1053"/>
      <c r="AF19" s="201"/>
    </row>
    <row r="20" spans="1:32" ht="12.75" customHeight="1">
      <c r="A20" s="75" t="s">
        <v>598</v>
      </c>
      <c r="B20" s="441">
        <v>85</v>
      </c>
      <c r="C20" s="441">
        <v>85</v>
      </c>
      <c r="D20" s="442">
        <v>27.4</v>
      </c>
      <c r="E20" s="55" t="s">
        <v>162</v>
      </c>
      <c r="F20" s="443" t="s">
        <v>1390</v>
      </c>
      <c r="G20" s="444" t="s">
        <v>595</v>
      </c>
      <c r="H20" s="443">
        <v>475</v>
      </c>
      <c r="I20" s="1070">
        <v>31737</v>
      </c>
      <c r="J20" s="197">
        <f>IF(Начало!$B$8=0,0,I20*(1-Начало!$B$8))</f>
        <v>0</v>
      </c>
      <c r="K20" s="124"/>
      <c r="L20" s="714"/>
      <c r="M20" s="625">
        <v>2380000</v>
      </c>
      <c r="N20" s="714"/>
      <c r="O20" s="714"/>
      <c r="P20" s="909"/>
      <c r="Q20" s="190">
        <f t="shared" si="3"/>
        <v>0</v>
      </c>
      <c r="R20" s="191">
        <f t="shared" si="4"/>
        <v>0</v>
      </c>
      <c r="S20" s="191">
        <f t="shared" si="5"/>
        <v>0</v>
      </c>
      <c r="T20" s="386">
        <v>1800</v>
      </c>
      <c r="U20" s="386">
        <v>2000</v>
      </c>
      <c r="V20" s="386">
        <v>910</v>
      </c>
      <c r="W20" s="258">
        <f t="shared" si="7"/>
        <v>3.2760000000000002</v>
      </c>
      <c r="X20" s="387">
        <v>507</v>
      </c>
      <c r="Y20" s="1198"/>
      <c r="Z20" s="1198"/>
      <c r="AA20" s="1057"/>
      <c r="AD20" s="1053"/>
      <c r="AF20" s="201"/>
    </row>
    <row r="21" spans="1:32" ht="12.75" customHeight="1" thickBot="1">
      <c r="A21" s="75" t="s">
        <v>599</v>
      </c>
      <c r="B21" s="441">
        <v>90</v>
      </c>
      <c r="C21" s="441">
        <v>90</v>
      </c>
      <c r="D21" s="442">
        <v>31</v>
      </c>
      <c r="E21" s="781" t="s">
        <v>162</v>
      </c>
      <c r="F21" s="443" t="s">
        <v>1390</v>
      </c>
      <c r="G21" s="444" t="s">
        <v>595</v>
      </c>
      <c r="H21" s="443">
        <v>475</v>
      </c>
      <c r="I21" s="1070">
        <v>31977</v>
      </c>
      <c r="J21" s="286">
        <f>IF(Начало!$B$8=0,0,I21*(1-Начало!$B$8))</f>
        <v>0</v>
      </c>
      <c r="K21" s="124"/>
      <c r="L21" s="714"/>
      <c r="M21" s="625">
        <v>2398000</v>
      </c>
      <c r="N21" s="714"/>
      <c r="O21" s="714"/>
      <c r="P21" s="909"/>
      <c r="Q21" s="190">
        <f t="shared" si="3"/>
        <v>0</v>
      </c>
      <c r="R21" s="191">
        <f t="shared" si="4"/>
        <v>0</v>
      </c>
      <c r="S21" s="191">
        <f t="shared" si="5"/>
        <v>0</v>
      </c>
      <c r="T21" s="386">
        <v>1800</v>
      </c>
      <c r="U21" s="386">
        <v>2000</v>
      </c>
      <c r="V21" s="386">
        <v>910</v>
      </c>
      <c r="W21" s="258">
        <f t="shared" si="6"/>
        <v>3.2760000000000002</v>
      </c>
      <c r="X21" s="387">
        <v>507</v>
      </c>
      <c r="Y21" s="1198"/>
      <c r="Z21" s="1198"/>
      <c r="AA21" s="1057"/>
      <c r="AD21" s="1053"/>
      <c r="AF21" s="201"/>
    </row>
    <row r="22" spans="1:32" s="862" customFormat="1" ht="33" customHeight="1" thickBot="1">
      <c r="A22" s="1450" t="s">
        <v>898</v>
      </c>
      <c r="B22" s="1451"/>
      <c r="C22" s="1451"/>
      <c r="D22" s="1451"/>
      <c r="E22" s="1451"/>
      <c r="F22" s="1451"/>
      <c r="G22" s="1451"/>
      <c r="H22" s="1451"/>
      <c r="I22" s="1451"/>
      <c r="J22" s="1451"/>
      <c r="K22" s="1452"/>
      <c r="L22" s="857"/>
      <c r="M22" s="628"/>
      <c r="N22" s="857"/>
      <c r="O22" s="857"/>
      <c r="P22" s="857"/>
      <c r="Q22" s="855"/>
      <c r="R22" s="861"/>
      <c r="S22" s="861"/>
      <c r="T22" s="867"/>
      <c r="U22" s="867"/>
      <c r="V22" s="867"/>
      <c r="W22" s="863"/>
      <c r="Y22" s="1198"/>
      <c r="Z22" s="1198"/>
      <c r="AA22" s="1057"/>
      <c r="AB22" s="38"/>
      <c r="AC22" s="1051"/>
      <c r="AD22" s="1053"/>
    </row>
    <row r="23" spans="1:32" ht="12.75" customHeight="1">
      <c r="A23" s="61" t="s">
        <v>600</v>
      </c>
      <c r="B23" s="93">
        <v>25.2</v>
      </c>
      <c r="C23" s="93">
        <v>25.2</v>
      </c>
      <c r="D23" s="70">
        <v>5.5</v>
      </c>
      <c r="E23" s="55" t="s">
        <v>162</v>
      </c>
      <c r="F23" s="40" t="s">
        <v>1386</v>
      </c>
      <c r="G23" s="111" t="s">
        <v>433</v>
      </c>
      <c r="H23" s="40">
        <v>227</v>
      </c>
      <c r="I23" s="1061">
        <v>10797</v>
      </c>
      <c r="J23" s="197">
        <f>IF(Начало!$B$8=0,0,I23*(1-Начало!$B$8))</f>
        <v>0</v>
      </c>
      <c r="K23" s="123"/>
      <c r="L23" s="714"/>
      <c r="M23" s="625">
        <v>810000</v>
      </c>
      <c r="N23" s="714"/>
      <c r="O23" s="714"/>
      <c r="P23" s="909"/>
      <c r="Q23" s="190">
        <f t="shared" ref="Q23:Q35" si="9">J23*K23</f>
        <v>0</v>
      </c>
      <c r="R23" s="191">
        <f t="shared" ref="R23:R35" si="10">IF(OR(W23="",K23=""),0,K23*W23)</f>
        <v>0</v>
      </c>
      <c r="S23" s="191">
        <f t="shared" ref="S23:S35" si="11">IF(OR(X23="",K23=""),0,K23*X23)</f>
        <v>0</v>
      </c>
      <c r="T23" s="386">
        <v>1090</v>
      </c>
      <c r="U23" s="386">
        <v>1805</v>
      </c>
      <c r="V23" s="386">
        <v>860</v>
      </c>
      <c r="W23" s="258">
        <f>(T23/1000)*(U23/1000)*(V23/1000)</f>
        <v>1.692007</v>
      </c>
      <c r="X23" s="387">
        <v>242</v>
      </c>
      <c r="Y23" s="1198"/>
      <c r="Z23" s="1198"/>
      <c r="AA23" s="1057"/>
      <c r="AD23" s="1053"/>
      <c r="AF23" s="201"/>
    </row>
    <row r="24" spans="1:32" ht="12.75" customHeight="1">
      <c r="A24" s="61" t="s">
        <v>601</v>
      </c>
      <c r="B24" s="93">
        <v>28</v>
      </c>
      <c r="C24" s="93">
        <v>28</v>
      </c>
      <c r="D24" s="70">
        <v>6.7</v>
      </c>
      <c r="E24" s="55" t="s">
        <v>162</v>
      </c>
      <c r="F24" s="40" t="s">
        <v>1386</v>
      </c>
      <c r="G24" s="111" t="s">
        <v>433</v>
      </c>
      <c r="H24" s="40">
        <v>227</v>
      </c>
      <c r="I24" s="1061">
        <v>11379</v>
      </c>
      <c r="J24" s="197">
        <f>IF(Начало!$B$8=0,0,I24*(1-Начало!$B$8))</f>
        <v>0</v>
      </c>
      <c r="K24" s="123"/>
      <c r="L24" s="714"/>
      <c r="M24" s="625">
        <v>853000</v>
      </c>
      <c r="N24" s="714"/>
      <c r="O24" s="714"/>
      <c r="P24" s="909"/>
      <c r="Q24" s="190">
        <f t="shared" si="9"/>
        <v>0</v>
      </c>
      <c r="R24" s="191">
        <f t="shared" si="10"/>
        <v>0</v>
      </c>
      <c r="S24" s="191">
        <f t="shared" si="11"/>
        <v>0</v>
      </c>
      <c r="T24" s="386">
        <v>1090</v>
      </c>
      <c r="U24" s="386">
        <v>1805</v>
      </c>
      <c r="V24" s="386">
        <v>860</v>
      </c>
      <c r="W24" s="258">
        <f>(T24/1000)*(U24/1000)*(V24/1000)</f>
        <v>1.692007</v>
      </c>
      <c r="X24" s="387">
        <v>242</v>
      </c>
      <c r="Y24" s="1198"/>
      <c r="Z24" s="1198"/>
      <c r="AA24" s="1057"/>
      <c r="AD24" s="1053"/>
      <c r="AF24" s="201"/>
    </row>
    <row r="25" spans="1:32" ht="12.75" customHeight="1">
      <c r="A25" s="61" t="s">
        <v>602</v>
      </c>
      <c r="B25" s="93">
        <v>33.5</v>
      </c>
      <c r="C25" s="93">
        <v>33.5</v>
      </c>
      <c r="D25" s="70">
        <v>8.9</v>
      </c>
      <c r="E25" s="55" t="s">
        <v>162</v>
      </c>
      <c r="F25" s="40" t="s">
        <v>1387</v>
      </c>
      <c r="G25" s="111" t="s">
        <v>433</v>
      </c>
      <c r="H25" s="40">
        <v>227</v>
      </c>
      <c r="I25" s="1061">
        <v>12499</v>
      </c>
      <c r="J25" s="197">
        <f>IF(Начало!$B$8=0,0,I25*(1-Начало!$B$8))</f>
        <v>0</v>
      </c>
      <c r="K25" s="123"/>
      <c r="L25" s="714"/>
      <c r="M25" s="625">
        <v>937000</v>
      </c>
      <c r="N25" s="714"/>
      <c r="O25" s="714"/>
      <c r="P25" s="909"/>
      <c r="Q25" s="190">
        <f t="shared" si="9"/>
        <v>0</v>
      </c>
      <c r="R25" s="191">
        <f t="shared" si="10"/>
        <v>0</v>
      </c>
      <c r="S25" s="191">
        <f t="shared" si="11"/>
        <v>0</v>
      </c>
      <c r="T25" s="386">
        <v>1090</v>
      </c>
      <c r="U25" s="386">
        <v>1805</v>
      </c>
      <c r="V25" s="386">
        <v>860</v>
      </c>
      <c r="W25" s="258">
        <f t="shared" ref="W25:W35" si="12">(T25/1000)*(U25/1000)*(V25/1000)</f>
        <v>1.692007</v>
      </c>
      <c r="X25" s="387">
        <v>242</v>
      </c>
      <c r="Y25" s="1198"/>
      <c r="Z25" s="1198"/>
      <c r="AA25" s="1057"/>
      <c r="AD25" s="1053"/>
      <c r="AF25" s="201"/>
    </row>
    <row r="26" spans="1:32" ht="12.75" customHeight="1">
      <c r="A26" s="61" t="s">
        <v>603</v>
      </c>
      <c r="B26" s="93">
        <v>40</v>
      </c>
      <c r="C26" s="93">
        <v>40</v>
      </c>
      <c r="D26" s="70">
        <v>11</v>
      </c>
      <c r="E26" s="55" t="s">
        <v>162</v>
      </c>
      <c r="F26" s="40" t="s">
        <v>1387</v>
      </c>
      <c r="G26" s="111" t="s">
        <v>588</v>
      </c>
      <c r="H26" s="40">
        <v>277</v>
      </c>
      <c r="I26" s="1061">
        <v>14311</v>
      </c>
      <c r="J26" s="197">
        <f>IF(Начало!$B$8=0,0,I26*(1-Начало!$B$8))</f>
        <v>0</v>
      </c>
      <c r="K26" s="123"/>
      <c r="L26" s="714"/>
      <c r="M26" s="625">
        <v>1073000</v>
      </c>
      <c r="N26" s="714"/>
      <c r="O26" s="714"/>
      <c r="P26" s="909"/>
      <c r="Q26" s="190">
        <f t="shared" si="9"/>
        <v>0</v>
      </c>
      <c r="R26" s="191">
        <f t="shared" si="10"/>
        <v>0</v>
      </c>
      <c r="S26" s="191">
        <f t="shared" si="11"/>
        <v>0</v>
      </c>
      <c r="T26" s="386">
        <v>1405</v>
      </c>
      <c r="U26" s="386">
        <v>1805</v>
      </c>
      <c r="V26" s="386">
        <v>910</v>
      </c>
      <c r="W26" s="258">
        <f t="shared" si="12"/>
        <v>2.3077827499999999</v>
      </c>
      <c r="X26" s="387">
        <v>304</v>
      </c>
      <c r="Y26" s="1198"/>
      <c r="Z26" s="1198"/>
      <c r="AA26" s="1057"/>
      <c r="AD26" s="1053"/>
      <c r="AF26" s="201"/>
    </row>
    <row r="27" spans="1:32" ht="12.75" customHeight="1">
      <c r="A27" s="75" t="s">
        <v>604</v>
      </c>
      <c r="B27" s="441">
        <v>45</v>
      </c>
      <c r="C27" s="441">
        <v>45</v>
      </c>
      <c r="D27" s="442">
        <v>12.9</v>
      </c>
      <c r="E27" s="55" t="s">
        <v>162</v>
      </c>
      <c r="F27" s="443" t="s">
        <v>590</v>
      </c>
      <c r="G27" s="444" t="s">
        <v>588</v>
      </c>
      <c r="H27" s="443">
        <v>277</v>
      </c>
      <c r="I27" s="1070">
        <v>14684</v>
      </c>
      <c r="J27" s="197">
        <f>IF(Начало!$B$8=0,0,I27*(1-Начало!$B$8))</f>
        <v>0</v>
      </c>
      <c r="K27" s="124"/>
      <c r="L27" s="714"/>
      <c r="M27" s="626">
        <v>1101000</v>
      </c>
      <c r="N27" s="714"/>
      <c r="O27" s="714"/>
      <c r="P27" s="909"/>
      <c r="Q27" s="190">
        <f t="shared" si="9"/>
        <v>0</v>
      </c>
      <c r="R27" s="191">
        <f t="shared" si="10"/>
        <v>0</v>
      </c>
      <c r="S27" s="191">
        <f t="shared" si="11"/>
        <v>0</v>
      </c>
      <c r="T27" s="386">
        <v>1405</v>
      </c>
      <c r="U27" s="386">
        <v>1805</v>
      </c>
      <c r="V27" s="386">
        <v>910</v>
      </c>
      <c r="W27" s="258">
        <f t="shared" si="12"/>
        <v>2.3077827499999999</v>
      </c>
      <c r="X27" s="387">
        <v>304</v>
      </c>
      <c r="Y27" s="1198"/>
      <c r="Z27" s="1198"/>
      <c r="AA27" s="1057"/>
      <c r="AD27" s="1053"/>
      <c r="AF27" s="201"/>
    </row>
    <row r="28" spans="1:32" ht="12.75" customHeight="1">
      <c r="A28" s="75" t="s">
        <v>605</v>
      </c>
      <c r="B28" s="441">
        <v>50</v>
      </c>
      <c r="C28" s="441">
        <v>50</v>
      </c>
      <c r="D28" s="442">
        <v>14.7</v>
      </c>
      <c r="E28" s="55" t="s">
        <v>162</v>
      </c>
      <c r="F28" s="443" t="s">
        <v>1388</v>
      </c>
      <c r="G28" s="444" t="s">
        <v>588</v>
      </c>
      <c r="H28" s="443">
        <v>295</v>
      </c>
      <c r="I28" s="1070">
        <v>16974</v>
      </c>
      <c r="J28" s="197">
        <f>IF(Начало!$B$8=0,0,I28*(1-Начало!$B$8))</f>
        <v>0</v>
      </c>
      <c r="K28" s="124"/>
      <c r="L28" s="714"/>
      <c r="M28" s="626">
        <v>1273000</v>
      </c>
      <c r="N28" s="714"/>
      <c r="O28" s="714"/>
      <c r="P28" s="909"/>
      <c r="Q28" s="190">
        <f t="shared" si="9"/>
        <v>0</v>
      </c>
      <c r="R28" s="191">
        <f t="shared" si="10"/>
        <v>0</v>
      </c>
      <c r="S28" s="191">
        <f t="shared" si="11"/>
        <v>0</v>
      </c>
      <c r="T28" s="386">
        <v>1405</v>
      </c>
      <c r="U28" s="386">
        <v>1805</v>
      </c>
      <c r="V28" s="386">
        <v>910</v>
      </c>
      <c r="W28" s="258">
        <f t="shared" si="12"/>
        <v>2.3077827499999999</v>
      </c>
      <c r="X28" s="387">
        <v>322</v>
      </c>
      <c r="Y28" s="1198"/>
      <c r="Z28" s="1198"/>
      <c r="AA28" s="1057"/>
      <c r="AD28" s="1053"/>
      <c r="AF28" s="201"/>
    </row>
    <row r="29" spans="1:32" ht="12.75" customHeight="1">
      <c r="A29" s="75" t="s">
        <v>606</v>
      </c>
      <c r="B29" s="441">
        <v>56</v>
      </c>
      <c r="C29" s="441">
        <v>56</v>
      </c>
      <c r="D29" s="442">
        <v>16</v>
      </c>
      <c r="E29" s="55" t="s">
        <v>162</v>
      </c>
      <c r="F29" s="443" t="s">
        <v>1389</v>
      </c>
      <c r="G29" s="444" t="s">
        <v>810</v>
      </c>
      <c r="H29" s="443">
        <v>344</v>
      </c>
      <c r="I29" s="1070">
        <v>17916</v>
      </c>
      <c r="J29" s="197">
        <f>IF(Начало!$B$8=0,0,I29*(1-Начало!$B$8))</f>
        <v>0</v>
      </c>
      <c r="K29" s="124"/>
      <c r="L29" s="714"/>
      <c r="M29" s="626">
        <v>1344000</v>
      </c>
      <c r="N29" s="714"/>
      <c r="O29" s="714"/>
      <c r="P29" s="909"/>
      <c r="Q29" s="190">
        <f t="shared" si="9"/>
        <v>0</v>
      </c>
      <c r="R29" s="191">
        <f t="shared" si="10"/>
        <v>0</v>
      </c>
      <c r="S29" s="191">
        <f t="shared" si="11"/>
        <v>0</v>
      </c>
      <c r="T29" s="386">
        <v>1405</v>
      </c>
      <c r="U29" s="386">
        <v>1805</v>
      </c>
      <c r="V29" s="386">
        <v>910</v>
      </c>
      <c r="W29" s="258">
        <f t="shared" si="12"/>
        <v>2.3077827499999999</v>
      </c>
      <c r="X29" s="387">
        <v>364</v>
      </c>
      <c r="Y29" s="1198"/>
      <c r="Z29" s="1198"/>
      <c r="AA29" s="1057"/>
      <c r="AD29" s="1053"/>
      <c r="AF29" s="201"/>
    </row>
    <row r="30" spans="1:32" ht="12.75" customHeight="1">
      <c r="A30" s="75" t="s">
        <v>607</v>
      </c>
      <c r="B30" s="441">
        <v>61.5</v>
      </c>
      <c r="C30" s="441">
        <v>61.5</v>
      </c>
      <c r="D30" s="442">
        <v>20.2</v>
      </c>
      <c r="E30" s="55" t="s">
        <v>162</v>
      </c>
      <c r="F30" s="443" t="s">
        <v>1389</v>
      </c>
      <c r="G30" s="444" t="s">
        <v>810</v>
      </c>
      <c r="H30" s="443">
        <v>344</v>
      </c>
      <c r="I30" s="1061">
        <v>19438</v>
      </c>
      <c r="J30" s="197">
        <f>IF(Начало!$B$8=0,0,I30*(1-Начало!$B$8))</f>
        <v>0</v>
      </c>
      <c r="K30" s="123"/>
      <c r="L30" s="714"/>
      <c r="M30" s="625">
        <v>1458000</v>
      </c>
      <c r="N30" s="714"/>
      <c r="O30" s="714"/>
      <c r="P30" s="909"/>
      <c r="Q30" s="190">
        <f t="shared" si="9"/>
        <v>0</v>
      </c>
      <c r="R30" s="191">
        <f t="shared" si="10"/>
        <v>0</v>
      </c>
      <c r="S30" s="191">
        <f t="shared" si="11"/>
        <v>0</v>
      </c>
      <c r="T30" s="386">
        <v>1405</v>
      </c>
      <c r="U30" s="386">
        <v>1805</v>
      </c>
      <c r="V30" s="386">
        <v>910</v>
      </c>
      <c r="W30" s="258">
        <f t="shared" si="12"/>
        <v>2.3077827499999999</v>
      </c>
      <c r="X30" s="387">
        <v>364</v>
      </c>
      <c r="Y30" s="1198"/>
      <c r="Z30" s="1198"/>
      <c r="AA30" s="1057"/>
      <c r="AD30" s="1053"/>
      <c r="AF30" s="201"/>
    </row>
    <row r="31" spans="1:32" ht="12.75" customHeight="1">
      <c r="A31" s="61" t="s">
        <v>608</v>
      </c>
      <c r="B31" s="93">
        <v>67</v>
      </c>
      <c r="C31" s="93">
        <v>67</v>
      </c>
      <c r="D31" s="70">
        <v>21.6</v>
      </c>
      <c r="E31" s="55" t="s">
        <v>162</v>
      </c>
      <c r="F31" s="40" t="s">
        <v>1390</v>
      </c>
      <c r="G31" s="111" t="s">
        <v>595</v>
      </c>
      <c r="H31" s="40">
        <v>407</v>
      </c>
      <c r="I31" s="1061">
        <v>21010</v>
      </c>
      <c r="J31" s="197">
        <f>IF(Начало!$B$8=0,0,I31*(1-Начало!$B$8))</f>
        <v>0</v>
      </c>
      <c r="K31" s="123"/>
      <c r="L31" s="714"/>
      <c r="M31" s="625">
        <v>1576000</v>
      </c>
      <c r="N31" s="714"/>
      <c r="O31" s="714"/>
      <c r="P31" s="909"/>
      <c r="Q31" s="190">
        <f t="shared" si="9"/>
        <v>0</v>
      </c>
      <c r="R31" s="191">
        <f t="shared" si="10"/>
        <v>0</v>
      </c>
      <c r="S31" s="191">
        <f t="shared" si="11"/>
        <v>0</v>
      </c>
      <c r="T31" s="386">
        <v>1800</v>
      </c>
      <c r="U31" s="386">
        <v>2000</v>
      </c>
      <c r="V31" s="386">
        <v>910</v>
      </c>
      <c r="W31" s="258">
        <f t="shared" si="12"/>
        <v>3.2760000000000002</v>
      </c>
      <c r="X31" s="387">
        <v>430</v>
      </c>
      <c r="Y31" s="1198"/>
      <c r="Z31" s="1198"/>
      <c r="AA31" s="1057"/>
      <c r="AD31" s="1053"/>
      <c r="AF31" s="201"/>
    </row>
    <row r="32" spans="1:32" ht="12.75" customHeight="1">
      <c r="A32" s="61" t="s">
        <v>609</v>
      </c>
      <c r="B32" s="93">
        <v>73</v>
      </c>
      <c r="C32" s="93">
        <v>73</v>
      </c>
      <c r="D32" s="70">
        <v>21.6</v>
      </c>
      <c r="E32" s="55" t="s">
        <v>162</v>
      </c>
      <c r="F32" s="40" t="s">
        <v>1390</v>
      </c>
      <c r="G32" s="111" t="s">
        <v>595</v>
      </c>
      <c r="H32" s="40">
        <v>429</v>
      </c>
      <c r="I32" s="1070">
        <v>24677</v>
      </c>
      <c r="J32" s="197">
        <f>IF(Начало!$B$8=0,0,I32*(1-Начало!$B$8))</f>
        <v>0</v>
      </c>
      <c r="K32" s="124"/>
      <c r="L32" s="714"/>
      <c r="M32" s="626">
        <v>1851000</v>
      </c>
      <c r="N32" s="714"/>
      <c r="O32" s="714"/>
      <c r="P32" s="909"/>
      <c r="Q32" s="190">
        <f t="shared" si="9"/>
        <v>0</v>
      </c>
      <c r="R32" s="191">
        <f t="shared" si="10"/>
        <v>0</v>
      </c>
      <c r="S32" s="191">
        <f t="shared" si="11"/>
        <v>0</v>
      </c>
      <c r="T32" s="386">
        <v>1800</v>
      </c>
      <c r="U32" s="386">
        <v>2000</v>
      </c>
      <c r="V32" s="386">
        <v>910</v>
      </c>
      <c r="W32" s="258">
        <f t="shared" si="12"/>
        <v>3.2760000000000002</v>
      </c>
      <c r="X32" s="387">
        <v>452</v>
      </c>
      <c r="Y32" s="1198"/>
      <c r="Z32" s="1198"/>
      <c r="AA32" s="1057"/>
      <c r="AD32" s="1053"/>
      <c r="AF32" s="201"/>
    </row>
    <row r="33" spans="1:32" ht="12.75" customHeight="1">
      <c r="A33" s="61" t="s">
        <v>610</v>
      </c>
      <c r="B33" s="93">
        <v>78.5</v>
      </c>
      <c r="C33" s="93">
        <v>78.5</v>
      </c>
      <c r="D33" s="70">
        <v>24.9</v>
      </c>
      <c r="E33" s="55" t="s">
        <v>162</v>
      </c>
      <c r="F33" s="40" t="s">
        <v>1390</v>
      </c>
      <c r="G33" s="111" t="s">
        <v>595</v>
      </c>
      <c r="H33" s="40">
        <v>429</v>
      </c>
      <c r="I33" s="1070">
        <v>24907</v>
      </c>
      <c r="J33" s="197">
        <f>IF(Начало!$B$8=0,0,I33*(1-Начало!$B$8))</f>
        <v>0</v>
      </c>
      <c r="K33" s="124"/>
      <c r="L33" s="714"/>
      <c r="M33" s="626">
        <v>1868000</v>
      </c>
      <c r="N33" s="714"/>
      <c r="O33" s="714"/>
      <c r="P33" s="909"/>
      <c r="Q33" s="190">
        <f t="shared" si="9"/>
        <v>0</v>
      </c>
      <c r="R33" s="191">
        <f t="shared" si="10"/>
        <v>0</v>
      </c>
      <c r="S33" s="191">
        <f t="shared" si="11"/>
        <v>0</v>
      </c>
      <c r="T33" s="386">
        <v>1800</v>
      </c>
      <c r="U33" s="386">
        <v>2000</v>
      </c>
      <c r="V33" s="386">
        <v>910</v>
      </c>
      <c r="W33" s="258">
        <f t="shared" si="12"/>
        <v>3.2760000000000002</v>
      </c>
      <c r="X33" s="387">
        <v>452</v>
      </c>
      <c r="Y33" s="1198"/>
      <c r="Z33" s="1198"/>
      <c r="AA33" s="1057"/>
      <c r="AD33" s="1053"/>
      <c r="AF33" s="201"/>
    </row>
    <row r="34" spans="1:32" ht="12.75" customHeight="1">
      <c r="A34" s="75" t="s">
        <v>611</v>
      </c>
      <c r="B34" s="441">
        <v>85</v>
      </c>
      <c r="C34" s="441">
        <v>85</v>
      </c>
      <c r="D34" s="442">
        <v>28.3</v>
      </c>
      <c r="E34" s="55" t="s">
        <v>162</v>
      </c>
      <c r="F34" s="443" t="s">
        <v>1390</v>
      </c>
      <c r="G34" s="444" t="s">
        <v>595</v>
      </c>
      <c r="H34" s="443">
        <v>475</v>
      </c>
      <c r="I34" s="1070">
        <v>26998</v>
      </c>
      <c r="J34" s="197">
        <f>IF(Начало!$B$8=0,0,I34*(1-Начало!$B$8))</f>
        <v>0</v>
      </c>
      <c r="K34" s="124"/>
      <c r="L34" s="714"/>
      <c r="M34" s="626">
        <v>2025000</v>
      </c>
      <c r="N34" s="714"/>
      <c r="O34" s="714"/>
      <c r="P34" s="909"/>
      <c r="Q34" s="190">
        <f t="shared" si="9"/>
        <v>0</v>
      </c>
      <c r="R34" s="191">
        <f t="shared" si="10"/>
        <v>0</v>
      </c>
      <c r="S34" s="191">
        <f t="shared" si="11"/>
        <v>0</v>
      </c>
      <c r="T34" s="386">
        <v>1800</v>
      </c>
      <c r="U34" s="386">
        <v>2000</v>
      </c>
      <c r="V34" s="386">
        <v>910</v>
      </c>
      <c r="W34" s="258">
        <f t="shared" si="12"/>
        <v>3.2760000000000002</v>
      </c>
      <c r="X34" s="387">
        <v>507</v>
      </c>
      <c r="Y34" s="1198"/>
      <c r="Z34" s="1198"/>
      <c r="AA34" s="1057"/>
      <c r="AD34" s="1053"/>
      <c r="AF34" s="201"/>
    </row>
    <row r="35" spans="1:32" ht="12.75" customHeight="1" thickBot="1">
      <c r="A35" s="75" t="s">
        <v>612</v>
      </c>
      <c r="B35" s="441">
        <v>90</v>
      </c>
      <c r="C35" s="441">
        <v>90</v>
      </c>
      <c r="D35" s="442">
        <v>32.1</v>
      </c>
      <c r="E35" s="55" t="s">
        <v>162</v>
      </c>
      <c r="F35" s="443" t="s">
        <v>1390</v>
      </c>
      <c r="G35" s="444" t="s">
        <v>595</v>
      </c>
      <c r="H35" s="443">
        <v>475</v>
      </c>
      <c r="I35" s="1070">
        <v>27202</v>
      </c>
      <c r="J35" s="197">
        <f>IF(Начало!$B$8=0,0,I35*(1-Начало!$B$8))</f>
        <v>0</v>
      </c>
      <c r="K35" s="124"/>
      <c r="L35" s="714"/>
      <c r="M35" s="626">
        <v>2040000</v>
      </c>
      <c r="N35" s="714"/>
      <c r="O35" s="714"/>
      <c r="P35" s="909"/>
      <c r="Q35" s="190">
        <f t="shared" si="9"/>
        <v>0</v>
      </c>
      <c r="R35" s="191">
        <f t="shared" si="10"/>
        <v>0</v>
      </c>
      <c r="S35" s="191">
        <f t="shared" si="11"/>
        <v>0</v>
      </c>
      <c r="T35" s="386">
        <v>1800</v>
      </c>
      <c r="U35" s="386">
        <v>2000</v>
      </c>
      <c r="V35" s="386">
        <v>910</v>
      </c>
      <c r="W35" s="258">
        <f t="shared" si="12"/>
        <v>3.2760000000000002</v>
      </c>
      <c r="X35" s="387">
        <v>507</v>
      </c>
      <c r="Y35" s="1198"/>
      <c r="Z35" s="1198"/>
      <c r="AA35" s="1057"/>
      <c r="AD35" s="1053"/>
      <c r="AF35" s="201"/>
    </row>
    <row r="36" spans="1:32" s="862" customFormat="1" ht="21.75" customHeight="1" thickBot="1">
      <c r="A36" s="1363" t="s">
        <v>1648</v>
      </c>
      <c r="B36" s="310"/>
      <c r="C36" s="310"/>
      <c r="D36" s="310"/>
      <c r="E36" s="310"/>
      <c r="F36" s="310"/>
      <c r="G36" s="310"/>
      <c r="H36" s="310"/>
      <c r="I36" s="343"/>
      <c r="J36" s="311"/>
      <c r="K36" s="312"/>
      <c r="L36" s="1321"/>
      <c r="M36" s="628"/>
      <c r="N36" s="1321"/>
      <c r="O36" s="1321"/>
      <c r="P36" s="1321"/>
      <c r="Q36" s="1320"/>
      <c r="R36" s="861"/>
      <c r="S36" s="861"/>
      <c r="T36" s="867"/>
      <c r="U36" s="867"/>
      <c r="V36" s="867"/>
      <c r="W36" s="863"/>
      <c r="Y36" s="1321"/>
      <c r="Z36" s="1321"/>
      <c r="AA36" s="1321"/>
      <c r="AB36" s="38"/>
      <c r="AC36" s="1051"/>
      <c r="AD36" s="1053"/>
      <c r="AF36" s="865"/>
    </row>
    <row r="37" spans="1:32" ht="12.75" customHeight="1">
      <c r="A37" s="62" t="s">
        <v>1643</v>
      </c>
      <c r="B37" s="46">
        <v>20</v>
      </c>
      <c r="C37" s="1327">
        <v>20</v>
      </c>
      <c r="D37" s="1328">
        <v>5.6</v>
      </c>
      <c r="E37" s="1333" t="s">
        <v>162</v>
      </c>
      <c r="F37" s="40">
        <v>58</v>
      </c>
      <c r="G37" s="111" t="s">
        <v>813</v>
      </c>
      <c r="H37" s="40">
        <v>143</v>
      </c>
      <c r="I37" s="1325">
        <v>7380</v>
      </c>
      <c r="J37" s="197">
        <f>IF(Начало!$B$8=0,0,I37*(1-Начало!$B$8))</f>
        <v>0</v>
      </c>
      <c r="K37" s="123"/>
      <c r="L37" s="1321"/>
      <c r="M37" s="626">
        <v>554000</v>
      </c>
      <c r="N37" s="1321"/>
      <c r="O37" s="1321"/>
      <c r="P37" s="1321"/>
      <c r="Q37" s="190">
        <f t="shared" ref="Q37:Q41" si="13">J37*K37</f>
        <v>0</v>
      </c>
      <c r="R37" s="191">
        <f t="shared" ref="R37:R41" si="14">IF(OR(W37="",K37=""),0,K37*W37)</f>
        <v>0</v>
      </c>
      <c r="S37" s="191">
        <f t="shared" ref="S37:S41" si="15">IF(OR(X37="",K37=""),0,K37*X37)</f>
        <v>0</v>
      </c>
      <c r="T37" s="1326">
        <v>1270</v>
      </c>
      <c r="U37" s="1326">
        <v>1720</v>
      </c>
      <c r="V37" s="1326">
        <v>565</v>
      </c>
      <c r="W37" s="258">
        <f>(T37/1000)*(U37/1000)*(V37/1000)</f>
        <v>1.234186</v>
      </c>
      <c r="X37" s="1301">
        <v>159</v>
      </c>
      <c r="Y37" s="1321"/>
      <c r="Z37" s="1321"/>
      <c r="AA37" s="1321"/>
      <c r="AD37" s="1053"/>
      <c r="AF37" s="201"/>
    </row>
    <row r="38" spans="1:32" ht="12.75" customHeight="1">
      <c r="A38" s="76" t="s">
        <v>1644</v>
      </c>
      <c r="B38" s="46">
        <v>22.4</v>
      </c>
      <c r="C38" s="1327">
        <v>22.4</v>
      </c>
      <c r="D38" s="1328">
        <v>6.3</v>
      </c>
      <c r="E38" s="1333" t="s">
        <v>162</v>
      </c>
      <c r="F38" s="40">
        <v>58</v>
      </c>
      <c r="G38" s="444" t="s">
        <v>813</v>
      </c>
      <c r="H38" s="48">
        <v>143</v>
      </c>
      <c r="I38" s="584">
        <v>7571</v>
      </c>
      <c r="J38" s="197">
        <f>IF(Начало!$B$8=0,0,I38*(1-Начало!$B$8))</f>
        <v>0</v>
      </c>
      <c r="K38" s="1323"/>
      <c r="L38" s="1321"/>
      <c r="M38" s="626">
        <v>568000</v>
      </c>
      <c r="N38" s="1321"/>
      <c r="O38" s="1321"/>
      <c r="P38" s="1321"/>
      <c r="Q38" s="190">
        <f t="shared" si="13"/>
        <v>0</v>
      </c>
      <c r="R38" s="191">
        <f t="shared" si="14"/>
        <v>0</v>
      </c>
      <c r="S38" s="191">
        <f t="shared" si="15"/>
        <v>0</v>
      </c>
      <c r="T38" s="1326">
        <v>1270</v>
      </c>
      <c r="U38" s="1326">
        <v>1720</v>
      </c>
      <c r="V38" s="1326">
        <v>565</v>
      </c>
      <c r="W38" s="258">
        <f t="shared" ref="W38:W41" si="16">(T38/1000)*(U38/1000)*(V38/1000)</f>
        <v>1.234186</v>
      </c>
      <c r="X38" s="1301">
        <v>159</v>
      </c>
      <c r="Y38" s="1321"/>
      <c r="Z38" s="1321"/>
      <c r="AA38" s="1321"/>
      <c r="AD38" s="1053"/>
      <c r="AF38" s="201"/>
    </row>
    <row r="39" spans="1:32" ht="12.75" customHeight="1">
      <c r="A39" s="62" t="s">
        <v>1645</v>
      </c>
      <c r="B39" s="46">
        <v>26</v>
      </c>
      <c r="C39" s="1327">
        <v>26</v>
      </c>
      <c r="D39" s="1328">
        <v>7.6</v>
      </c>
      <c r="E39" s="1333" t="s">
        <v>162</v>
      </c>
      <c r="F39" s="40">
        <v>59</v>
      </c>
      <c r="G39" s="444" t="s">
        <v>813</v>
      </c>
      <c r="H39" s="40">
        <v>144</v>
      </c>
      <c r="I39" s="581">
        <v>8198</v>
      </c>
      <c r="J39" s="197">
        <f>IF(Начало!$B$8=0,0,I39*(1-Начало!$B$8))</f>
        <v>0</v>
      </c>
      <c r="K39" s="1322"/>
      <c r="L39" s="86"/>
      <c r="M39" s="626">
        <v>615000</v>
      </c>
      <c r="N39" s="1321"/>
      <c r="O39" s="1321"/>
      <c r="P39" s="1321"/>
      <c r="Q39" s="190">
        <f t="shared" si="13"/>
        <v>0</v>
      </c>
      <c r="R39" s="191">
        <f t="shared" si="14"/>
        <v>0</v>
      </c>
      <c r="S39" s="191">
        <f t="shared" si="15"/>
        <v>0</v>
      </c>
      <c r="T39" s="1326">
        <v>1270</v>
      </c>
      <c r="U39" s="1326">
        <v>1720</v>
      </c>
      <c r="V39" s="1326">
        <v>565</v>
      </c>
      <c r="W39" s="258">
        <f t="shared" si="16"/>
        <v>1.234186</v>
      </c>
      <c r="X39" s="1301">
        <v>160</v>
      </c>
      <c r="Y39" s="1321"/>
      <c r="Z39" s="1321"/>
      <c r="AA39" s="1321"/>
      <c r="AD39" s="1053"/>
      <c r="AF39" s="201"/>
    </row>
    <row r="40" spans="1:32" ht="12.75" customHeight="1">
      <c r="A40" s="62" t="s">
        <v>1646</v>
      </c>
      <c r="B40" s="46">
        <v>28.5</v>
      </c>
      <c r="C40" s="1327">
        <v>28.5</v>
      </c>
      <c r="D40" s="1328">
        <v>8.4</v>
      </c>
      <c r="E40" s="1333" t="s">
        <v>162</v>
      </c>
      <c r="F40" s="40">
        <v>60</v>
      </c>
      <c r="G40" s="444" t="s">
        <v>813</v>
      </c>
      <c r="H40" s="40">
        <v>144</v>
      </c>
      <c r="I40" s="581">
        <v>8245</v>
      </c>
      <c r="J40" s="197">
        <f>IF(Начало!$B$8=0,0,I40*(1-Начало!$B$8))</f>
        <v>0</v>
      </c>
      <c r="K40" s="1322"/>
      <c r="L40" s="238"/>
      <c r="M40" s="626">
        <v>618000</v>
      </c>
      <c r="N40" s="1321"/>
      <c r="O40" s="1321"/>
      <c r="P40" s="1321"/>
      <c r="Q40" s="190">
        <f t="shared" si="13"/>
        <v>0</v>
      </c>
      <c r="R40" s="191">
        <f t="shared" si="14"/>
        <v>0</v>
      </c>
      <c r="S40" s="191">
        <f t="shared" si="15"/>
        <v>0</v>
      </c>
      <c r="T40" s="1326">
        <v>1270</v>
      </c>
      <c r="U40" s="1326">
        <v>1720</v>
      </c>
      <c r="V40" s="1326">
        <v>565</v>
      </c>
      <c r="W40" s="258">
        <f t="shared" si="16"/>
        <v>1.234186</v>
      </c>
      <c r="X40" s="1301">
        <v>160</v>
      </c>
      <c r="Y40" s="1321"/>
      <c r="Z40" s="1321"/>
      <c r="AA40" s="1321"/>
      <c r="AD40" s="1053"/>
      <c r="AF40" s="201"/>
    </row>
    <row r="41" spans="1:32" ht="12.75" customHeight="1" thickBot="1">
      <c r="A41" s="181" t="s">
        <v>1647</v>
      </c>
      <c r="B41" s="457">
        <v>33.5</v>
      </c>
      <c r="C41" s="449">
        <v>33.5</v>
      </c>
      <c r="D41" s="327">
        <v>14.38</v>
      </c>
      <c r="E41" s="1333" t="s">
        <v>162</v>
      </c>
      <c r="F41" s="452">
        <v>61</v>
      </c>
      <c r="G41" s="444" t="s">
        <v>813</v>
      </c>
      <c r="H41" s="452">
        <v>157</v>
      </c>
      <c r="I41" s="582">
        <v>9582</v>
      </c>
      <c r="J41" s="1270">
        <f>IF(Начало!$B$8=0,0,I41*(1-Начало!$B$8))</f>
        <v>0</v>
      </c>
      <c r="K41" s="1324"/>
      <c r="L41" s="1321"/>
      <c r="M41" s="626">
        <v>719000</v>
      </c>
      <c r="N41" s="1321"/>
      <c r="O41" s="1321"/>
      <c r="P41" s="1321"/>
      <c r="Q41" s="190">
        <f t="shared" si="13"/>
        <v>0</v>
      </c>
      <c r="R41" s="191">
        <f t="shared" si="14"/>
        <v>0</v>
      </c>
      <c r="S41" s="191">
        <f t="shared" si="15"/>
        <v>0</v>
      </c>
      <c r="T41" s="1326">
        <v>1270</v>
      </c>
      <c r="U41" s="1326">
        <v>1720</v>
      </c>
      <c r="V41" s="1326">
        <v>565</v>
      </c>
      <c r="W41" s="258">
        <f t="shared" si="16"/>
        <v>1.234186</v>
      </c>
      <c r="X41" s="1301">
        <v>173</v>
      </c>
      <c r="Y41" s="1321"/>
      <c r="Z41" s="1321"/>
      <c r="AA41" s="1321"/>
      <c r="AD41" s="1053"/>
      <c r="AF41" s="201"/>
    </row>
    <row r="42" spans="1:32" ht="22.7" customHeight="1" thickBot="1">
      <c r="A42" s="288" t="s">
        <v>1396</v>
      </c>
      <c r="B42" s="91"/>
      <c r="C42" s="91"/>
      <c r="D42" s="91"/>
      <c r="E42" s="91"/>
      <c r="F42" s="91"/>
      <c r="G42" s="91"/>
      <c r="H42" s="91"/>
      <c r="I42" s="684"/>
      <c r="J42" s="91"/>
      <c r="K42" s="92"/>
      <c r="L42" s="1128"/>
      <c r="M42" s="624"/>
      <c r="N42" s="214"/>
      <c r="O42" s="214"/>
      <c r="P42" s="214"/>
      <c r="Q42" s="214"/>
      <c r="R42" s="214"/>
      <c r="S42" s="214"/>
      <c r="Y42" s="1198"/>
      <c r="Z42" s="1198"/>
    </row>
    <row r="43" spans="1:32" s="862" customFormat="1" ht="33" customHeight="1" thickBot="1">
      <c r="A43" s="1450" t="s">
        <v>1486</v>
      </c>
      <c r="B43" s="1451"/>
      <c r="C43" s="1451"/>
      <c r="D43" s="1451"/>
      <c r="E43" s="1451"/>
      <c r="F43" s="1451"/>
      <c r="G43" s="1451"/>
      <c r="H43" s="1451"/>
      <c r="I43" s="1451"/>
      <c r="J43" s="1451"/>
      <c r="K43" s="1452"/>
      <c r="L43" s="1128"/>
      <c r="M43" s="628"/>
      <c r="N43" s="1128"/>
      <c r="O43" s="1128"/>
      <c r="P43" s="1128"/>
      <c r="Q43" s="1127"/>
      <c r="R43" s="861"/>
      <c r="S43" s="861"/>
      <c r="T43" s="867"/>
      <c r="U43" s="867"/>
      <c r="V43" s="867"/>
      <c r="W43" s="863"/>
      <c r="Y43" s="1198"/>
      <c r="Z43" s="1198"/>
      <c r="AA43" s="864"/>
      <c r="AC43" s="1052"/>
    </row>
    <row r="44" spans="1:32" ht="12.75" customHeight="1">
      <c r="A44" s="1149" t="s">
        <v>1397</v>
      </c>
      <c r="B44" s="93">
        <v>22.4</v>
      </c>
      <c r="C44" s="448" t="s">
        <v>162</v>
      </c>
      <c r="D44" s="70">
        <v>5.17</v>
      </c>
      <c r="E44" s="448" t="s">
        <v>162</v>
      </c>
      <c r="F44" s="40" t="s">
        <v>1398</v>
      </c>
      <c r="G44" s="111" t="s">
        <v>1399</v>
      </c>
      <c r="H44" s="40">
        <v>188</v>
      </c>
      <c r="I44" s="1130">
        <v>8638</v>
      </c>
      <c r="J44" s="197">
        <f>IF(Начало!$B$8=0,0,I44*(1-Начало!$B$8))</f>
        <v>0</v>
      </c>
      <c r="K44" s="123"/>
      <c r="L44" s="1128"/>
      <c r="M44" s="625">
        <v>648000</v>
      </c>
      <c r="N44" s="1128"/>
      <c r="O44" s="1128"/>
      <c r="Q44" s="190">
        <f t="shared" ref="Q44" si="17">J44*K44</f>
        <v>0</v>
      </c>
      <c r="R44" s="191">
        <f t="shared" ref="R44" si="18">IF(OR(W44="",K44=""),0,K44*W44)</f>
        <v>0</v>
      </c>
      <c r="S44" s="191">
        <f t="shared" ref="S44" si="19">IF(OR(X44="",K44=""),0,K44*X44)</f>
        <v>0</v>
      </c>
      <c r="T44" s="386">
        <v>1025</v>
      </c>
      <c r="U44" s="386">
        <v>1790</v>
      </c>
      <c r="V44" s="386">
        <v>830</v>
      </c>
      <c r="W44" s="258">
        <f>(T44/1000)*(U44/1000)*(V44/1000)</f>
        <v>1.5228424999999999</v>
      </c>
      <c r="X44" s="387">
        <v>204</v>
      </c>
      <c r="Y44" s="1198"/>
      <c r="Z44" s="1198"/>
      <c r="AA44" s="1128"/>
      <c r="AD44" s="1053"/>
      <c r="AF44" s="201"/>
    </row>
    <row r="45" spans="1:32" ht="12.75" customHeight="1">
      <c r="A45" s="1149" t="s">
        <v>1400</v>
      </c>
      <c r="B45" s="93">
        <v>28</v>
      </c>
      <c r="C45" s="448" t="s">
        <v>162</v>
      </c>
      <c r="D45" s="70">
        <v>6.81</v>
      </c>
      <c r="E45" s="448" t="s">
        <v>162</v>
      </c>
      <c r="F45" s="40" t="s">
        <v>1401</v>
      </c>
      <c r="G45" s="111" t="s">
        <v>1399</v>
      </c>
      <c r="H45" s="40">
        <v>188</v>
      </c>
      <c r="I45" s="1130">
        <v>9081</v>
      </c>
      <c r="J45" s="197">
        <f>IF(Начало!$B$8=0,0,I45*(1-Начало!$B$8))</f>
        <v>0</v>
      </c>
      <c r="K45" s="123"/>
      <c r="L45" s="1128"/>
      <c r="M45" s="625">
        <v>681000</v>
      </c>
      <c r="N45" s="1128"/>
      <c r="O45" s="1128"/>
      <c r="Q45" s="190">
        <f t="shared" ref="Q45:Q55" si="20">J45*K45</f>
        <v>0</v>
      </c>
      <c r="R45" s="191">
        <f t="shared" ref="R45:R55" si="21">IF(OR(W45="",K45=""),0,K45*W45)</f>
        <v>0</v>
      </c>
      <c r="S45" s="191">
        <f t="shared" ref="S45:S55" si="22">IF(OR(X45="",K45=""),0,K45*X45)</f>
        <v>0</v>
      </c>
      <c r="T45" s="386">
        <v>1025</v>
      </c>
      <c r="U45" s="386">
        <v>1790</v>
      </c>
      <c r="V45" s="386">
        <v>830</v>
      </c>
      <c r="W45" s="258">
        <f>(T45/1000)*(U45/1000)*(V45/1000)</f>
        <v>1.5228424999999999</v>
      </c>
      <c r="X45" s="387">
        <v>204</v>
      </c>
      <c r="Y45" s="1198"/>
      <c r="Z45" s="1198"/>
      <c r="AA45" s="1128"/>
      <c r="AD45" s="1053"/>
      <c r="AF45" s="201"/>
    </row>
    <row r="46" spans="1:32" ht="12.75" customHeight="1">
      <c r="A46" s="1149" t="s">
        <v>1402</v>
      </c>
      <c r="B46" s="93">
        <v>33.5</v>
      </c>
      <c r="C46" s="448" t="s">
        <v>162</v>
      </c>
      <c r="D46" s="70">
        <v>9.1300000000000008</v>
      </c>
      <c r="E46" s="448" t="s">
        <v>162</v>
      </c>
      <c r="F46" s="40" t="s">
        <v>1403</v>
      </c>
      <c r="G46" s="111" t="s">
        <v>1399</v>
      </c>
      <c r="H46" s="40">
        <v>188</v>
      </c>
      <c r="I46" s="1130">
        <v>9812</v>
      </c>
      <c r="J46" s="197">
        <f>IF(Начало!$B$8=0,0,I46*(1-Начало!$B$8))</f>
        <v>0</v>
      </c>
      <c r="K46" s="123"/>
      <c r="L46" s="1128"/>
      <c r="M46" s="625">
        <v>736000</v>
      </c>
      <c r="N46" s="1128"/>
      <c r="O46" s="1128"/>
      <c r="Q46" s="190">
        <f t="shared" si="20"/>
        <v>0</v>
      </c>
      <c r="R46" s="191">
        <f t="shared" si="21"/>
        <v>0</v>
      </c>
      <c r="S46" s="191">
        <f t="shared" si="22"/>
        <v>0</v>
      </c>
      <c r="T46" s="386">
        <v>1025</v>
      </c>
      <c r="U46" s="386">
        <v>1790</v>
      </c>
      <c r="V46" s="386">
        <v>830</v>
      </c>
      <c r="W46" s="258">
        <f t="shared" ref="W46:W55" si="23">(T46/1000)*(U46/1000)*(V46/1000)</f>
        <v>1.5228424999999999</v>
      </c>
      <c r="X46" s="387">
        <v>204</v>
      </c>
      <c r="Y46" s="1198"/>
      <c r="Z46" s="1198"/>
      <c r="AA46" s="1128"/>
      <c r="AD46" s="1053"/>
      <c r="AF46" s="201"/>
    </row>
    <row r="47" spans="1:32" ht="12.75" customHeight="1">
      <c r="A47" s="1149" t="s">
        <v>1404</v>
      </c>
      <c r="B47" s="93">
        <v>40</v>
      </c>
      <c r="C47" s="448" t="s">
        <v>162</v>
      </c>
      <c r="D47" s="70">
        <v>10.58</v>
      </c>
      <c r="E47" s="448" t="s">
        <v>162</v>
      </c>
      <c r="F47" s="40" t="s">
        <v>1403</v>
      </c>
      <c r="G47" s="111" t="s">
        <v>1399</v>
      </c>
      <c r="H47" s="40">
        <v>197</v>
      </c>
      <c r="I47" s="1130">
        <v>11397</v>
      </c>
      <c r="J47" s="197">
        <f>IF(Начало!$B$8=0,0,I47*(1-Начало!$B$8))</f>
        <v>0</v>
      </c>
      <c r="K47" s="123"/>
      <c r="L47" s="1128"/>
      <c r="M47" s="625">
        <v>855000</v>
      </c>
      <c r="N47" s="1128"/>
      <c r="O47" s="1128"/>
      <c r="Q47" s="190">
        <f t="shared" si="20"/>
        <v>0</v>
      </c>
      <c r="R47" s="191">
        <f t="shared" si="21"/>
        <v>0</v>
      </c>
      <c r="S47" s="191">
        <f t="shared" si="22"/>
        <v>0</v>
      </c>
      <c r="T47" s="386">
        <v>1025</v>
      </c>
      <c r="U47" s="386">
        <v>1790</v>
      </c>
      <c r="V47" s="386">
        <v>830</v>
      </c>
      <c r="W47" s="258">
        <f t="shared" si="23"/>
        <v>1.5228424999999999</v>
      </c>
      <c r="X47" s="387">
        <v>213</v>
      </c>
      <c r="Y47" s="1198"/>
      <c r="Z47" s="1198"/>
      <c r="AA47" s="1128"/>
      <c r="AD47" s="1053"/>
      <c r="AF47" s="201"/>
    </row>
    <row r="48" spans="1:32" ht="12.75" customHeight="1">
      <c r="A48" s="74" t="s">
        <v>1405</v>
      </c>
      <c r="B48" s="1131">
        <v>45</v>
      </c>
      <c r="C48" s="448" t="s">
        <v>162</v>
      </c>
      <c r="D48" s="1129">
        <v>12.26</v>
      </c>
      <c r="E48" s="448" t="s">
        <v>162</v>
      </c>
      <c r="F48" s="443" t="s">
        <v>1406</v>
      </c>
      <c r="G48" s="444" t="s">
        <v>1399</v>
      </c>
      <c r="H48" s="443">
        <v>197</v>
      </c>
      <c r="I48" s="1070">
        <v>11815</v>
      </c>
      <c r="J48" s="197">
        <f>IF(Начало!$B$8=0,0,I48*(1-Начало!$B$8))</f>
        <v>0</v>
      </c>
      <c r="K48" s="124"/>
      <c r="L48" s="1128"/>
      <c r="M48" s="625">
        <v>886000</v>
      </c>
      <c r="N48" s="1128"/>
      <c r="O48" s="1128"/>
      <c r="Q48" s="190">
        <f t="shared" si="20"/>
        <v>0</v>
      </c>
      <c r="R48" s="191">
        <f t="shared" si="21"/>
        <v>0</v>
      </c>
      <c r="S48" s="191">
        <f t="shared" si="22"/>
        <v>0</v>
      </c>
      <c r="T48" s="386">
        <v>1025</v>
      </c>
      <c r="U48" s="386">
        <v>1790</v>
      </c>
      <c r="V48" s="386">
        <v>830</v>
      </c>
      <c r="W48" s="258">
        <f t="shared" si="23"/>
        <v>1.5228424999999999</v>
      </c>
      <c r="X48" s="387">
        <v>213</v>
      </c>
      <c r="Y48" s="1198"/>
      <c r="Z48" s="1198"/>
      <c r="AA48" s="1128"/>
      <c r="AD48" s="1053"/>
      <c r="AF48" s="201"/>
    </row>
    <row r="49" spans="1:32" ht="12.75" customHeight="1">
      <c r="A49" s="74" t="s">
        <v>1407</v>
      </c>
      <c r="B49" s="1131">
        <v>50</v>
      </c>
      <c r="C49" s="448" t="s">
        <v>162</v>
      </c>
      <c r="D49" s="1129">
        <v>14.88</v>
      </c>
      <c r="E49" s="448" t="s">
        <v>162</v>
      </c>
      <c r="F49" s="443" t="s">
        <v>1408</v>
      </c>
      <c r="G49" s="444" t="s">
        <v>370</v>
      </c>
      <c r="H49" s="443">
        <v>278</v>
      </c>
      <c r="I49" s="1070">
        <v>13572</v>
      </c>
      <c r="J49" s="197">
        <f>IF(Начало!$B$8=0,0,I49*(1-Начало!$B$8))</f>
        <v>0</v>
      </c>
      <c r="K49" s="124"/>
      <c r="L49" s="1128"/>
      <c r="M49" s="625">
        <v>1018000</v>
      </c>
      <c r="N49" s="1128"/>
      <c r="O49" s="1128"/>
      <c r="Q49" s="190">
        <f t="shared" si="20"/>
        <v>0</v>
      </c>
      <c r="R49" s="191">
        <f t="shared" si="21"/>
        <v>0</v>
      </c>
      <c r="S49" s="191">
        <f t="shared" si="22"/>
        <v>0</v>
      </c>
      <c r="T49" s="386">
        <v>1305</v>
      </c>
      <c r="U49" s="386">
        <v>1790</v>
      </c>
      <c r="V49" s="386">
        <v>820</v>
      </c>
      <c r="W49" s="258">
        <f t="shared" si="23"/>
        <v>1.9154789999999999</v>
      </c>
      <c r="X49" s="387">
        <v>297</v>
      </c>
      <c r="Y49" s="1198"/>
      <c r="Z49" s="1198"/>
      <c r="AA49" s="1128"/>
      <c r="AD49" s="1053"/>
      <c r="AF49" s="201"/>
    </row>
    <row r="50" spans="1:32" ht="12.75" customHeight="1">
      <c r="A50" s="74" t="s">
        <v>1409</v>
      </c>
      <c r="B50" s="1131">
        <v>56</v>
      </c>
      <c r="C50" s="448" t="s">
        <v>162</v>
      </c>
      <c r="D50" s="1129">
        <v>17.45</v>
      </c>
      <c r="E50" s="448" t="s">
        <v>162</v>
      </c>
      <c r="F50" s="443" t="s">
        <v>1410</v>
      </c>
      <c r="G50" s="444" t="s">
        <v>370</v>
      </c>
      <c r="H50" s="443">
        <v>278</v>
      </c>
      <c r="I50" s="1070">
        <v>14318</v>
      </c>
      <c r="J50" s="197">
        <f>IF(Начало!$B$8=0,0,I50*(1-Начало!$B$8))</f>
        <v>0</v>
      </c>
      <c r="K50" s="124"/>
      <c r="L50" s="1128"/>
      <c r="M50" s="625">
        <v>1074000</v>
      </c>
      <c r="N50" s="1128"/>
      <c r="O50" s="1128"/>
      <c r="Q50" s="190">
        <f t="shared" si="20"/>
        <v>0</v>
      </c>
      <c r="R50" s="191">
        <f t="shared" si="21"/>
        <v>0</v>
      </c>
      <c r="S50" s="191">
        <f t="shared" si="22"/>
        <v>0</v>
      </c>
      <c r="T50" s="386">
        <v>1305</v>
      </c>
      <c r="U50" s="386">
        <v>1790</v>
      </c>
      <c r="V50" s="386">
        <v>820</v>
      </c>
      <c r="W50" s="258">
        <f t="shared" si="23"/>
        <v>1.9154789999999999</v>
      </c>
      <c r="X50" s="387">
        <v>297</v>
      </c>
      <c r="Y50" s="1198"/>
      <c r="Z50" s="1198"/>
      <c r="AA50" s="1128"/>
      <c r="AD50" s="1053"/>
      <c r="AF50" s="201"/>
    </row>
    <row r="51" spans="1:32" ht="12.75" customHeight="1">
      <c r="A51" s="74" t="s">
        <v>1411</v>
      </c>
      <c r="B51" s="1131">
        <v>61.5</v>
      </c>
      <c r="C51" s="448" t="s">
        <v>162</v>
      </c>
      <c r="D51" s="1129">
        <v>20.23</v>
      </c>
      <c r="E51" s="448" t="s">
        <v>162</v>
      </c>
      <c r="F51" s="443" t="s">
        <v>1410</v>
      </c>
      <c r="G51" s="444" t="s">
        <v>370</v>
      </c>
      <c r="H51" s="443">
        <v>278</v>
      </c>
      <c r="I51" s="1130">
        <v>15498</v>
      </c>
      <c r="J51" s="197">
        <f>IF(Начало!$B$8=0,0,I51*(1-Начало!$B$8))</f>
        <v>0</v>
      </c>
      <c r="K51" s="123"/>
      <c r="L51" s="1128"/>
      <c r="M51" s="625">
        <v>1162000</v>
      </c>
      <c r="N51" s="1128"/>
      <c r="O51" s="1128"/>
      <c r="Q51" s="190">
        <f t="shared" si="20"/>
        <v>0</v>
      </c>
      <c r="R51" s="191">
        <f t="shared" si="21"/>
        <v>0</v>
      </c>
      <c r="S51" s="191">
        <f t="shared" si="22"/>
        <v>0</v>
      </c>
      <c r="T51" s="386">
        <v>1305</v>
      </c>
      <c r="U51" s="386">
        <v>1790</v>
      </c>
      <c r="V51" s="386">
        <v>820</v>
      </c>
      <c r="W51" s="258">
        <f t="shared" si="23"/>
        <v>1.9154789999999999</v>
      </c>
      <c r="X51" s="387">
        <v>297</v>
      </c>
      <c r="Y51" s="1198"/>
      <c r="Z51" s="1198"/>
      <c r="AA51" s="1128"/>
      <c r="AD51" s="1053"/>
      <c r="AF51" s="201"/>
    </row>
    <row r="52" spans="1:32" ht="12.75" customHeight="1">
      <c r="A52" s="1149" t="s">
        <v>1412</v>
      </c>
      <c r="B52" s="93">
        <v>67</v>
      </c>
      <c r="C52" s="448" t="s">
        <v>162</v>
      </c>
      <c r="D52" s="70">
        <v>20.68</v>
      </c>
      <c r="E52" s="448" t="s">
        <v>162</v>
      </c>
      <c r="F52" s="40" t="s">
        <v>1413</v>
      </c>
      <c r="G52" s="111" t="s">
        <v>1414</v>
      </c>
      <c r="H52" s="40">
        <v>338</v>
      </c>
      <c r="I52" s="1130">
        <v>16704</v>
      </c>
      <c r="J52" s="197">
        <f>IF(Начало!$B$8=0,0,I52*(1-Начало!$B$8))</f>
        <v>0</v>
      </c>
      <c r="K52" s="123"/>
      <c r="L52" s="1128"/>
      <c r="M52" s="625">
        <v>1253000</v>
      </c>
      <c r="N52" s="1128"/>
      <c r="O52" s="1128"/>
      <c r="Q52" s="190">
        <f t="shared" si="20"/>
        <v>0</v>
      </c>
      <c r="R52" s="191">
        <f t="shared" si="21"/>
        <v>0</v>
      </c>
      <c r="S52" s="191">
        <f t="shared" si="22"/>
        <v>0</v>
      </c>
      <c r="T52" s="386">
        <v>1650</v>
      </c>
      <c r="U52" s="386">
        <v>1810</v>
      </c>
      <c r="V52" s="386">
        <v>840</v>
      </c>
      <c r="W52" s="258">
        <f t="shared" si="23"/>
        <v>2.5086599999999999</v>
      </c>
      <c r="X52" s="387">
        <v>362</v>
      </c>
      <c r="Y52" s="1198"/>
      <c r="Z52" s="1198"/>
      <c r="AA52" s="1128"/>
      <c r="AD52" s="1053"/>
      <c r="AF52" s="201"/>
    </row>
    <row r="53" spans="1:32" ht="12.75" customHeight="1">
      <c r="A53" s="1149" t="s">
        <v>1415</v>
      </c>
      <c r="B53" s="93">
        <v>73</v>
      </c>
      <c r="C53" s="448" t="s">
        <v>162</v>
      </c>
      <c r="D53" s="70">
        <v>23.4</v>
      </c>
      <c r="E53" s="448" t="s">
        <v>162</v>
      </c>
      <c r="F53" s="40" t="s">
        <v>1413</v>
      </c>
      <c r="G53" s="111" t="s">
        <v>1414</v>
      </c>
      <c r="H53" s="40">
        <v>338</v>
      </c>
      <c r="I53" s="1070">
        <v>19687</v>
      </c>
      <c r="J53" s="197">
        <f>IF(Начало!$B$8=0,0,I53*(1-Начало!$B$8))</f>
        <v>0</v>
      </c>
      <c r="K53" s="124"/>
      <c r="L53" s="1128"/>
      <c r="M53" s="625">
        <v>1477000</v>
      </c>
      <c r="N53" s="1128"/>
      <c r="O53" s="1128"/>
      <c r="Q53" s="190">
        <f t="shared" si="20"/>
        <v>0</v>
      </c>
      <c r="R53" s="191">
        <f t="shared" si="21"/>
        <v>0</v>
      </c>
      <c r="S53" s="191">
        <f t="shared" si="22"/>
        <v>0</v>
      </c>
      <c r="T53" s="386">
        <v>1650</v>
      </c>
      <c r="U53" s="386">
        <v>1810</v>
      </c>
      <c r="V53" s="386">
        <v>840</v>
      </c>
      <c r="W53" s="258">
        <f t="shared" si="23"/>
        <v>2.5086599999999999</v>
      </c>
      <c r="X53" s="387">
        <v>362</v>
      </c>
      <c r="Y53" s="1198"/>
      <c r="Z53" s="1198"/>
      <c r="AA53" s="1128"/>
      <c r="AD53" s="1053"/>
      <c r="AF53" s="201"/>
    </row>
    <row r="54" spans="1:32" ht="12.75" customHeight="1">
      <c r="A54" s="1149" t="s">
        <v>1416</v>
      </c>
      <c r="B54" s="93">
        <v>78.5</v>
      </c>
      <c r="C54" s="448" t="s">
        <v>162</v>
      </c>
      <c r="D54" s="70">
        <v>26.08</v>
      </c>
      <c r="E54" s="448" t="s">
        <v>162</v>
      </c>
      <c r="F54" s="40" t="s">
        <v>1413</v>
      </c>
      <c r="G54" s="111" t="s">
        <v>1414</v>
      </c>
      <c r="H54" s="40">
        <v>338</v>
      </c>
      <c r="I54" s="1070">
        <v>19865</v>
      </c>
      <c r="J54" s="197">
        <f>IF(Начало!$B$8=0,0,I54*(1-Начало!$B$8))</f>
        <v>0</v>
      </c>
      <c r="K54" s="124"/>
      <c r="L54" s="1128"/>
      <c r="M54" s="625">
        <v>1490000</v>
      </c>
      <c r="N54" s="1128"/>
      <c r="O54" s="1128"/>
      <c r="Q54" s="190">
        <f t="shared" si="20"/>
        <v>0</v>
      </c>
      <c r="R54" s="191">
        <f t="shared" si="21"/>
        <v>0</v>
      </c>
      <c r="S54" s="191">
        <f t="shared" si="22"/>
        <v>0</v>
      </c>
      <c r="T54" s="386">
        <v>1650</v>
      </c>
      <c r="U54" s="386">
        <v>1810</v>
      </c>
      <c r="V54" s="386">
        <v>840</v>
      </c>
      <c r="W54" s="258">
        <f t="shared" si="23"/>
        <v>2.5086599999999999</v>
      </c>
      <c r="X54" s="387">
        <v>362</v>
      </c>
      <c r="Y54" s="1198"/>
      <c r="Z54" s="1198"/>
      <c r="AA54" s="1128"/>
      <c r="AD54" s="1053"/>
      <c r="AF54" s="201"/>
    </row>
    <row r="55" spans="1:32" ht="12.75" customHeight="1" thickBot="1">
      <c r="A55" s="74" t="s">
        <v>1417</v>
      </c>
      <c r="B55" s="1131">
        <v>85</v>
      </c>
      <c r="C55" s="448" t="s">
        <v>162</v>
      </c>
      <c r="D55" s="1129">
        <v>29.51</v>
      </c>
      <c r="E55" s="448" t="s">
        <v>162</v>
      </c>
      <c r="F55" s="443" t="s">
        <v>1413</v>
      </c>
      <c r="G55" s="444" t="s">
        <v>1414</v>
      </c>
      <c r="H55" s="443">
        <v>338</v>
      </c>
      <c r="I55" s="1070">
        <v>21460</v>
      </c>
      <c r="J55" s="197">
        <f>IF(Начало!$B$8=0,0,I55*(1-Начало!$B$8))</f>
        <v>0</v>
      </c>
      <c r="K55" s="124"/>
      <c r="L55" s="1128"/>
      <c r="M55" s="625">
        <v>1610000</v>
      </c>
      <c r="N55" s="1128"/>
      <c r="O55" s="1128"/>
      <c r="Q55" s="190">
        <f t="shared" si="20"/>
        <v>0</v>
      </c>
      <c r="R55" s="191">
        <f t="shared" si="21"/>
        <v>0</v>
      </c>
      <c r="S55" s="191">
        <f t="shared" si="22"/>
        <v>0</v>
      </c>
      <c r="T55" s="386">
        <v>1650</v>
      </c>
      <c r="U55" s="386">
        <v>1810</v>
      </c>
      <c r="V55" s="386">
        <v>840</v>
      </c>
      <c r="W55" s="258">
        <f t="shared" si="23"/>
        <v>2.5086599999999999</v>
      </c>
      <c r="X55" s="387">
        <v>362</v>
      </c>
      <c r="Y55" s="1198"/>
      <c r="Z55" s="1198"/>
      <c r="AA55" s="1128"/>
      <c r="AD55" s="1053"/>
      <c r="AF55" s="201"/>
    </row>
    <row r="56" spans="1:32" s="862" customFormat="1" ht="33" customHeight="1" thickBot="1">
      <c r="A56" s="1450" t="s">
        <v>1485</v>
      </c>
      <c r="B56" s="1451"/>
      <c r="C56" s="1451"/>
      <c r="D56" s="1451"/>
      <c r="E56" s="1451"/>
      <c r="F56" s="1451"/>
      <c r="G56" s="1451"/>
      <c r="H56" s="1451"/>
      <c r="I56" s="1451"/>
      <c r="J56" s="1451"/>
      <c r="K56" s="1452"/>
      <c r="L56" s="1128"/>
      <c r="M56" s="628"/>
      <c r="N56" s="1128"/>
      <c r="O56" s="1128"/>
      <c r="P56" s="759"/>
      <c r="Q56" s="1127"/>
      <c r="R56" s="861"/>
      <c r="S56" s="861"/>
      <c r="T56" s="867"/>
      <c r="U56" s="867"/>
      <c r="V56" s="867"/>
      <c r="W56" s="863"/>
      <c r="Y56" s="1198"/>
      <c r="Z56" s="1198"/>
      <c r="AA56" s="864"/>
      <c r="AC56" s="1052"/>
    </row>
    <row r="57" spans="1:32" ht="12.75" customHeight="1">
      <c r="A57" s="1149" t="s">
        <v>1418</v>
      </c>
      <c r="B57" s="93">
        <v>22.4</v>
      </c>
      <c r="C57" s="448" t="s">
        <v>162</v>
      </c>
      <c r="D57" s="70">
        <v>5.17</v>
      </c>
      <c r="E57" s="448" t="s">
        <v>162</v>
      </c>
      <c r="F57" s="40" t="s">
        <v>1398</v>
      </c>
      <c r="G57" s="111" t="s">
        <v>1399</v>
      </c>
      <c r="H57" s="40">
        <v>188</v>
      </c>
      <c r="I57" s="1130">
        <v>8897</v>
      </c>
      <c r="J57" s="197">
        <f>IF(Начало!$B$8=0,0,I57*(1-Начало!$B$8))</f>
        <v>0</v>
      </c>
      <c r="K57" s="123"/>
      <c r="L57" s="1128"/>
      <c r="M57" s="625">
        <v>667000</v>
      </c>
      <c r="N57" s="1128"/>
      <c r="O57" s="1128"/>
      <c r="Q57" s="190">
        <f t="shared" ref="Q57" si="24">J57*K57</f>
        <v>0</v>
      </c>
      <c r="R57" s="191">
        <f t="shared" ref="R57" si="25">IF(OR(W57="",K57=""),0,K57*W57)</f>
        <v>0</v>
      </c>
      <c r="S57" s="191">
        <f t="shared" ref="S57" si="26">IF(OR(X57="",K57=""),0,K57*X57)</f>
        <v>0</v>
      </c>
      <c r="T57" s="386">
        <v>1025</v>
      </c>
      <c r="U57" s="386">
        <v>1790</v>
      </c>
      <c r="V57" s="386">
        <v>830</v>
      </c>
      <c r="W57" s="258">
        <f>(T57/1000)*(U57/1000)*(V57/1000)</f>
        <v>1.5228424999999999</v>
      </c>
      <c r="X57" s="387">
        <v>204</v>
      </c>
      <c r="Y57" s="1198"/>
      <c r="Z57" s="1198"/>
      <c r="AA57" s="1128"/>
      <c r="AD57" s="1053"/>
      <c r="AF57" s="201"/>
    </row>
    <row r="58" spans="1:32" ht="12.75" customHeight="1">
      <c r="A58" s="1149" t="s">
        <v>1419</v>
      </c>
      <c r="B58" s="93">
        <v>28</v>
      </c>
      <c r="C58" s="448" t="s">
        <v>162</v>
      </c>
      <c r="D58" s="70">
        <v>6.81</v>
      </c>
      <c r="E58" s="448" t="s">
        <v>162</v>
      </c>
      <c r="F58" s="40" t="s">
        <v>1401</v>
      </c>
      <c r="G58" s="111" t="s">
        <v>1399</v>
      </c>
      <c r="H58" s="40">
        <v>188</v>
      </c>
      <c r="I58" s="1130">
        <v>9353</v>
      </c>
      <c r="J58" s="197">
        <f>IF(Начало!$B$8=0,0,I58*(1-Начало!$B$8))</f>
        <v>0</v>
      </c>
      <c r="K58" s="123"/>
      <c r="L58" s="1128"/>
      <c r="M58" s="625">
        <v>701000</v>
      </c>
      <c r="N58" s="1128"/>
      <c r="O58" s="1128"/>
      <c r="Q58" s="190">
        <f t="shared" ref="Q58:Q68" si="27">J58*K58</f>
        <v>0</v>
      </c>
      <c r="R58" s="191">
        <f t="shared" ref="R58:R68" si="28">IF(OR(W58="",K58=""),0,K58*W58)</f>
        <v>0</v>
      </c>
      <c r="S58" s="191">
        <f t="shared" ref="S58:S68" si="29">IF(OR(X58="",K58=""),0,K58*X58)</f>
        <v>0</v>
      </c>
      <c r="T58" s="386">
        <v>1025</v>
      </c>
      <c r="U58" s="386">
        <v>1790</v>
      </c>
      <c r="V58" s="386">
        <v>830</v>
      </c>
      <c r="W58" s="258">
        <f>(T58/1000)*(U58/1000)*(V58/1000)</f>
        <v>1.5228424999999999</v>
      </c>
      <c r="X58" s="387">
        <v>204</v>
      </c>
      <c r="Y58" s="1198"/>
      <c r="Z58" s="1198"/>
      <c r="AA58" s="1128"/>
      <c r="AD58" s="1053"/>
      <c r="AF58" s="201"/>
    </row>
    <row r="59" spans="1:32" ht="12.75" customHeight="1">
      <c r="A59" s="1149" t="s">
        <v>1420</v>
      </c>
      <c r="B59" s="93">
        <v>33.5</v>
      </c>
      <c r="C59" s="448" t="s">
        <v>162</v>
      </c>
      <c r="D59" s="70">
        <v>9.1300000000000008</v>
      </c>
      <c r="E59" s="448" t="s">
        <v>162</v>
      </c>
      <c r="F59" s="40" t="s">
        <v>1403</v>
      </c>
      <c r="G59" s="111" t="s">
        <v>1399</v>
      </c>
      <c r="H59" s="40">
        <v>188</v>
      </c>
      <c r="I59" s="1130">
        <v>10106</v>
      </c>
      <c r="J59" s="197">
        <f>IF(Начало!$B$8=0,0,I59*(1-Начало!$B$8))</f>
        <v>0</v>
      </c>
      <c r="K59" s="123"/>
      <c r="L59" s="1128"/>
      <c r="M59" s="625">
        <v>758000</v>
      </c>
      <c r="N59" s="1128"/>
      <c r="O59" s="1128"/>
      <c r="Q59" s="190">
        <f t="shared" si="27"/>
        <v>0</v>
      </c>
      <c r="R59" s="191">
        <f t="shared" si="28"/>
        <v>0</v>
      </c>
      <c r="S59" s="191">
        <f t="shared" si="29"/>
        <v>0</v>
      </c>
      <c r="T59" s="386">
        <v>1025</v>
      </c>
      <c r="U59" s="386">
        <v>1790</v>
      </c>
      <c r="V59" s="386">
        <v>830</v>
      </c>
      <c r="W59" s="258">
        <f t="shared" ref="W59:W68" si="30">(T59/1000)*(U59/1000)*(V59/1000)</f>
        <v>1.5228424999999999</v>
      </c>
      <c r="X59" s="387">
        <v>204</v>
      </c>
      <c r="Y59" s="1198"/>
      <c r="Z59" s="1198"/>
      <c r="AA59" s="1128"/>
      <c r="AD59" s="1053"/>
      <c r="AF59" s="201"/>
    </row>
    <row r="60" spans="1:32" ht="12.75" customHeight="1">
      <c r="A60" s="1149" t="s">
        <v>1421</v>
      </c>
      <c r="B60" s="93">
        <v>40</v>
      </c>
      <c r="C60" s="448" t="s">
        <v>162</v>
      </c>
      <c r="D60" s="70">
        <v>10.58</v>
      </c>
      <c r="E60" s="448" t="s">
        <v>162</v>
      </c>
      <c r="F60" s="40" t="s">
        <v>1403</v>
      </c>
      <c r="G60" s="111" t="s">
        <v>1399</v>
      </c>
      <c r="H60" s="40">
        <v>197</v>
      </c>
      <c r="I60" s="1130">
        <v>11739</v>
      </c>
      <c r="J60" s="197">
        <f>IF(Начало!$B$8=0,0,I60*(1-Начало!$B$8))</f>
        <v>0</v>
      </c>
      <c r="K60" s="123"/>
      <c r="L60" s="1128"/>
      <c r="M60" s="625">
        <v>880000</v>
      </c>
      <c r="N60" s="1128"/>
      <c r="O60" s="1128"/>
      <c r="Q60" s="190">
        <f t="shared" si="27"/>
        <v>0</v>
      </c>
      <c r="R60" s="191">
        <f t="shared" si="28"/>
        <v>0</v>
      </c>
      <c r="S60" s="191">
        <f t="shared" si="29"/>
        <v>0</v>
      </c>
      <c r="T60" s="386">
        <v>1025</v>
      </c>
      <c r="U60" s="386">
        <v>1790</v>
      </c>
      <c r="V60" s="386">
        <v>830</v>
      </c>
      <c r="W60" s="258">
        <f t="shared" si="30"/>
        <v>1.5228424999999999</v>
      </c>
      <c r="X60" s="387">
        <v>213</v>
      </c>
      <c r="Y60" s="1198"/>
      <c r="Z60" s="1198"/>
      <c r="AA60" s="1128"/>
      <c r="AD60" s="1053"/>
      <c r="AF60" s="201"/>
    </row>
    <row r="61" spans="1:32" ht="12.75" customHeight="1">
      <c r="A61" s="74" t="s">
        <v>1422</v>
      </c>
      <c r="B61" s="1131">
        <v>45</v>
      </c>
      <c r="C61" s="448" t="s">
        <v>162</v>
      </c>
      <c r="D61" s="1129">
        <v>12.26</v>
      </c>
      <c r="E61" s="448" t="s">
        <v>162</v>
      </c>
      <c r="F61" s="443" t="s">
        <v>1406</v>
      </c>
      <c r="G61" s="444" t="s">
        <v>1399</v>
      </c>
      <c r="H61" s="443">
        <v>197</v>
      </c>
      <c r="I61" s="1070">
        <v>12169</v>
      </c>
      <c r="J61" s="197">
        <f>IF(Начало!$B$8=0,0,I61*(1-Начало!$B$8))</f>
        <v>0</v>
      </c>
      <c r="K61" s="124"/>
      <c r="L61" s="1128"/>
      <c r="M61" s="625">
        <v>913000</v>
      </c>
      <c r="N61" s="1128"/>
      <c r="O61" s="1128"/>
      <c r="Q61" s="190">
        <f t="shared" si="27"/>
        <v>0</v>
      </c>
      <c r="R61" s="191">
        <f t="shared" si="28"/>
        <v>0</v>
      </c>
      <c r="S61" s="191">
        <f t="shared" si="29"/>
        <v>0</v>
      </c>
      <c r="T61" s="386">
        <v>1025</v>
      </c>
      <c r="U61" s="386">
        <v>1790</v>
      </c>
      <c r="V61" s="386">
        <v>830</v>
      </c>
      <c r="W61" s="258">
        <f t="shared" si="30"/>
        <v>1.5228424999999999</v>
      </c>
      <c r="X61" s="387">
        <v>213</v>
      </c>
      <c r="Y61" s="1198"/>
      <c r="Z61" s="1198"/>
      <c r="AA61" s="1128"/>
      <c r="AD61" s="1053"/>
      <c r="AF61" s="201"/>
    </row>
    <row r="62" spans="1:32" ht="12.75" customHeight="1">
      <c r="A62" s="74" t="s">
        <v>1423</v>
      </c>
      <c r="B62" s="1131">
        <v>50</v>
      </c>
      <c r="C62" s="448" t="s">
        <v>162</v>
      </c>
      <c r="D62" s="1129">
        <v>14.88</v>
      </c>
      <c r="E62" s="448" t="s">
        <v>162</v>
      </c>
      <c r="F62" s="443" t="s">
        <v>1408</v>
      </c>
      <c r="G62" s="444" t="s">
        <v>370</v>
      </c>
      <c r="H62" s="443">
        <v>278</v>
      </c>
      <c r="I62" s="1070">
        <v>13979</v>
      </c>
      <c r="J62" s="197">
        <f>IF(Начало!$B$8=0,0,I62*(1-Начало!$B$8))</f>
        <v>0</v>
      </c>
      <c r="K62" s="124"/>
      <c r="L62" s="1128"/>
      <c r="M62" s="625">
        <v>1048000</v>
      </c>
      <c r="N62" s="1128"/>
      <c r="O62" s="1128"/>
      <c r="Q62" s="190">
        <f t="shared" si="27"/>
        <v>0</v>
      </c>
      <c r="R62" s="191">
        <f t="shared" si="28"/>
        <v>0</v>
      </c>
      <c r="S62" s="191">
        <f t="shared" si="29"/>
        <v>0</v>
      </c>
      <c r="T62" s="386">
        <v>1305</v>
      </c>
      <c r="U62" s="386">
        <v>1790</v>
      </c>
      <c r="V62" s="386">
        <v>820</v>
      </c>
      <c r="W62" s="258">
        <f t="shared" si="30"/>
        <v>1.9154789999999999</v>
      </c>
      <c r="X62" s="387">
        <v>297</v>
      </c>
      <c r="Y62" s="1198"/>
      <c r="Z62" s="1198"/>
      <c r="AA62" s="1128"/>
      <c r="AD62" s="1053"/>
      <c r="AF62" s="201"/>
    </row>
    <row r="63" spans="1:32" ht="12.75" customHeight="1">
      <c r="A63" s="74" t="s">
        <v>1424</v>
      </c>
      <c r="B63" s="1131">
        <v>56</v>
      </c>
      <c r="C63" s="448" t="s">
        <v>162</v>
      </c>
      <c r="D63" s="1129">
        <v>17.45</v>
      </c>
      <c r="E63" s="448" t="s">
        <v>162</v>
      </c>
      <c r="F63" s="443" t="s">
        <v>1410</v>
      </c>
      <c r="G63" s="444" t="s">
        <v>370</v>
      </c>
      <c r="H63" s="443">
        <v>278</v>
      </c>
      <c r="I63" s="1070">
        <v>14748</v>
      </c>
      <c r="J63" s="197">
        <f>IF(Начало!$B$8=0,0,I63*(1-Начало!$B$8))</f>
        <v>0</v>
      </c>
      <c r="K63" s="124"/>
      <c r="L63" s="1128"/>
      <c r="M63" s="625">
        <v>1106000</v>
      </c>
      <c r="N63" s="1128"/>
      <c r="O63" s="1128"/>
      <c r="Q63" s="190">
        <f t="shared" si="27"/>
        <v>0</v>
      </c>
      <c r="R63" s="191">
        <f t="shared" si="28"/>
        <v>0</v>
      </c>
      <c r="S63" s="191">
        <f t="shared" si="29"/>
        <v>0</v>
      </c>
      <c r="T63" s="386">
        <v>1305</v>
      </c>
      <c r="U63" s="386">
        <v>1790</v>
      </c>
      <c r="V63" s="386">
        <v>820</v>
      </c>
      <c r="W63" s="258">
        <f t="shared" si="30"/>
        <v>1.9154789999999999</v>
      </c>
      <c r="X63" s="387">
        <v>297</v>
      </c>
      <c r="Y63" s="1198"/>
      <c r="Z63" s="1198"/>
      <c r="AA63" s="1128"/>
      <c r="AD63" s="1053"/>
      <c r="AF63" s="201"/>
    </row>
    <row r="64" spans="1:32" ht="12.75" customHeight="1">
      <c r="A64" s="74" t="s">
        <v>1425</v>
      </c>
      <c r="B64" s="1131">
        <v>61.5</v>
      </c>
      <c r="C64" s="448" t="s">
        <v>162</v>
      </c>
      <c r="D64" s="1129">
        <v>20.23</v>
      </c>
      <c r="E64" s="448" t="s">
        <v>162</v>
      </c>
      <c r="F64" s="443" t="s">
        <v>1410</v>
      </c>
      <c r="G64" s="444" t="s">
        <v>370</v>
      </c>
      <c r="H64" s="443">
        <v>278</v>
      </c>
      <c r="I64" s="1130">
        <v>15963</v>
      </c>
      <c r="J64" s="197">
        <f>IF(Начало!$B$8=0,0,I64*(1-Начало!$B$8))</f>
        <v>0</v>
      </c>
      <c r="K64" s="123"/>
      <c r="L64" s="1128"/>
      <c r="M64" s="625">
        <v>1197000</v>
      </c>
      <c r="N64" s="1128"/>
      <c r="O64" s="1128"/>
      <c r="Q64" s="190">
        <f t="shared" si="27"/>
        <v>0</v>
      </c>
      <c r="R64" s="191">
        <f t="shared" si="28"/>
        <v>0</v>
      </c>
      <c r="S64" s="191">
        <f t="shared" si="29"/>
        <v>0</v>
      </c>
      <c r="T64" s="386">
        <v>1305</v>
      </c>
      <c r="U64" s="386">
        <v>1790</v>
      </c>
      <c r="V64" s="386">
        <v>820</v>
      </c>
      <c r="W64" s="258">
        <f t="shared" si="30"/>
        <v>1.9154789999999999</v>
      </c>
      <c r="X64" s="387">
        <v>297</v>
      </c>
      <c r="Y64" s="1198"/>
      <c r="Z64" s="1198"/>
      <c r="AA64" s="1128"/>
      <c r="AD64" s="1053"/>
      <c r="AF64" s="201"/>
    </row>
    <row r="65" spans="1:32" ht="12.75" customHeight="1">
      <c r="A65" s="1149" t="s">
        <v>1426</v>
      </c>
      <c r="B65" s="93">
        <v>67</v>
      </c>
      <c r="C65" s="448" t="s">
        <v>162</v>
      </c>
      <c r="D65" s="70">
        <v>20.68</v>
      </c>
      <c r="E65" s="448" t="s">
        <v>162</v>
      </c>
      <c r="F65" s="40" t="s">
        <v>1413</v>
      </c>
      <c r="G65" s="111" t="s">
        <v>1414</v>
      </c>
      <c r="H65" s="40">
        <v>338</v>
      </c>
      <c r="I65" s="1130">
        <v>17205</v>
      </c>
      <c r="J65" s="197">
        <f>IF(Начало!$B$8=0,0,I65*(1-Начало!$B$8))</f>
        <v>0</v>
      </c>
      <c r="K65" s="123"/>
      <c r="L65" s="1128"/>
      <c r="M65" s="625">
        <v>1290000</v>
      </c>
      <c r="N65" s="1128"/>
      <c r="O65" s="1128"/>
      <c r="Q65" s="190">
        <f t="shared" si="27"/>
        <v>0</v>
      </c>
      <c r="R65" s="191">
        <f t="shared" si="28"/>
        <v>0</v>
      </c>
      <c r="S65" s="191">
        <f t="shared" si="29"/>
        <v>0</v>
      </c>
      <c r="T65" s="386">
        <v>1650</v>
      </c>
      <c r="U65" s="386">
        <v>1810</v>
      </c>
      <c r="V65" s="386">
        <v>840</v>
      </c>
      <c r="W65" s="258">
        <f t="shared" si="30"/>
        <v>2.5086599999999999</v>
      </c>
      <c r="X65" s="387">
        <v>362</v>
      </c>
      <c r="Y65" s="1198"/>
      <c r="Z65" s="1198"/>
      <c r="AA65" s="1128"/>
      <c r="AD65" s="1053"/>
      <c r="AF65" s="201"/>
    </row>
    <row r="66" spans="1:32" ht="12.75" customHeight="1">
      <c r="A66" s="1149" t="s">
        <v>1427</v>
      </c>
      <c r="B66" s="93">
        <v>73</v>
      </c>
      <c r="C66" s="448" t="s">
        <v>162</v>
      </c>
      <c r="D66" s="70">
        <v>23.4</v>
      </c>
      <c r="E66" s="448" t="s">
        <v>162</v>
      </c>
      <c r="F66" s="40" t="s">
        <v>1413</v>
      </c>
      <c r="G66" s="111" t="s">
        <v>1414</v>
      </c>
      <c r="H66" s="40">
        <v>338</v>
      </c>
      <c r="I66" s="1070">
        <v>20278</v>
      </c>
      <c r="J66" s="197">
        <f>IF(Начало!$B$8=0,0,I66*(1-Начало!$B$8))</f>
        <v>0</v>
      </c>
      <c r="K66" s="124"/>
      <c r="L66" s="1128"/>
      <c r="M66" s="625">
        <v>1521000</v>
      </c>
      <c r="N66" s="1128"/>
      <c r="O66" s="1128"/>
      <c r="Q66" s="190">
        <f t="shared" si="27"/>
        <v>0</v>
      </c>
      <c r="R66" s="191">
        <f t="shared" si="28"/>
        <v>0</v>
      </c>
      <c r="S66" s="191">
        <f t="shared" si="29"/>
        <v>0</v>
      </c>
      <c r="T66" s="386">
        <v>1650</v>
      </c>
      <c r="U66" s="386">
        <v>1810</v>
      </c>
      <c r="V66" s="386">
        <v>840</v>
      </c>
      <c r="W66" s="258">
        <f t="shared" si="30"/>
        <v>2.5086599999999999</v>
      </c>
      <c r="X66" s="387">
        <v>362</v>
      </c>
      <c r="Y66" s="1198"/>
      <c r="Z66" s="1198"/>
      <c r="AA66" s="1128"/>
      <c r="AD66" s="1053"/>
      <c r="AF66" s="201"/>
    </row>
    <row r="67" spans="1:32" ht="12.75" customHeight="1">
      <c r="A67" s="1149" t="s">
        <v>1428</v>
      </c>
      <c r="B67" s="93">
        <v>78.5</v>
      </c>
      <c r="C67" s="448" t="s">
        <v>162</v>
      </c>
      <c r="D67" s="70">
        <v>26.08</v>
      </c>
      <c r="E67" s="448" t="s">
        <v>162</v>
      </c>
      <c r="F67" s="40" t="s">
        <v>1413</v>
      </c>
      <c r="G67" s="111" t="s">
        <v>1414</v>
      </c>
      <c r="H67" s="40">
        <v>338</v>
      </c>
      <c r="I67" s="1070">
        <v>20461</v>
      </c>
      <c r="J67" s="197">
        <f>IF(Начало!$B$8=0,0,I67*(1-Начало!$B$8))</f>
        <v>0</v>
      </c>
      <c r="K67" s="124"/>
      <c r="L67" s="1128"/>
      <c r="M67" s="625">
        <v>1535000</v>
      </c>
      <c r="N67" s="1128"/>
      <c r="O67" s="1128"/>
      <c r="Q67" s="190">
        <f t="shared" si="27"/>
        <v>0</v>
      </c>
      <c r="R67" s="191">
        <f t="shared" si="28"/>
        <v>0</v>
      </c>
      <c r="S67" s="191">
        <f t="shared" si="29"/>
        <v>0</v>
      </c>
      <c r="T67" s="386">
        <v>1650</v>
      </c>
      <c r="U67" s="386">
        <v>1810</v>
      </c>
      <c r="V67" s="386">
        <v>840</v>
      </c>
      <c r="W67" s="258">
        <f t="shared" si="30"/>
        <v>2.5086599999999999</v>
      </c>
      <c r="X67" s="387">
        <v>362</v>
      </c>
      <c r="Y67" s="1198"/>
      <c r="Z67" s="1198"/>
      <c r="AA67" s="1128"/>
      <c r="AD67" s="1053"/>
      <c r="AF67" s="201"/>
    </row>
    <row r="68" spans="1:32" ht="12.75" customHeight="1" thickBot="1">
      <c r="A68" s="74" t="s">
        <v>1429</v>
      </c>
      <c r="B68" s="1131">
        <v>85</v>
      </c>
      <c r="C68" s="448" t="s">
        <v>162</v>
      </c>
      <c r="D68" s="1129">
        <v>29.51</v>
      </c>
      <c r="E68" s="448" t="s">
        <v>162</v>
      </c>
      <c r="F68" s="443" t="s">
        <v>1413</v>
      </c>
      <c r="G68" s="444" t="s">
        <v>1414</v>
      </c>
      <c r="H68" s="443">
        <v>338</v>
      </c>
      <c r="I68" s="1070">
        <v>22104</v>
      </c>
      <c r="J68" s="197">
        <f>IF(Начало!$B$8=0,0,I68*(1-Начало!$B$8))</f>
        <v>0</v>
      </c>
      <c r="K68" s="124"/>
      <c r="L68" s="1128"/>
      <c r="M68" s="625">
        <v>1658000</v>
      </c>
      <c r="N68" s="1128"/>
      <c r="O68" s="1128"/>
      <c r="Q68" s="190">
        <f t="shared" si="27"/>
        <v>0</v>
      </c>
      <c r="R68" s="191">
        <f t="shared" si="28"/>
        <v>0</v>
      </c>
      <c r="S68" s="191">
        <f t="shared" si="29"/>
        <v>0</v>
      </c>
      <c r="T68" s="386">
        <v>1650</v>
      </c>
      <c r="U68" s="386">
        <v>1810</v>
      </c>
      <c r="V68" s="386">
        <v>840</v>
      </c>
      <c r="W68" s="258">
        <f t="shared" si="30"/>
        <v>2.5086599999999999</v>
      </c>
      <c r="X68" s="387">
        <v>362</v>
      </c>
      <c r="Y68" s="1198"/>
      <c r="Z68" s="1198"/>
      <c r="AA68" s="1128"/>
      <c r="AD68" s="1053"/>
      <c r="AF68" s="201"/>
    </row>
    <row r="69" spans="1:32" ht="22.5" customHeight="1" thickBot="1">
      <c r="A69" s="288" t="s">
        <v>900</v>
      </c>
      <c r="B69" s="91"/>
      <c r="C69" s="91"/>
      <c r="D69" s="91"/>
      <c r="E69" s="91"/>
      <c r="F69" s="91"/>
      <c r="G69" s="91"/>
      <c r="H69" s="91"/>
      <c r="I69" s="684"/>
      <c r="J69" s="91"/>
      <c r="K69" s="92"/>
      <c r="L69" s="116"/>
      <c r="M69" s="624"/>
      <c r="N69" s="214"/>
      <c r="O69" s="214"/>
      <c r="P69" s="214"/>
      <c r="Q69" s="214"/>
      <c r="R69" s="214"/>
      <c r="S69" s="214"/>
      <c r="Y69" s="1198"/>
      <c r="Z69" s="1198"/>
      <c r="AA69" s="1057"/>
      <c r="AD69" s="1053"/>
    </row>
    <row r="70" spans="1:32" s="862" customFormat="1" ht="21" customHeight="1" thickBot="1">
      <c r="A70" s="1440" t="s">
        <v>899</v>
      </c>
      <c r="B70" s="1441"/>
      <c r="C70" s="1441"/>
      <c r="D70" s="1441"/>
      <c r="E70" s="1441"/>
      <c r="F70" s="1441"/>
      <c r="G70" s="1441"/>
      <c r="H70" s="1441"/>
      <c r="I70" s="1441"/>
      <c r="J70" s="1441"/>
      <c r="K70" s="1442"/>
      <c r="L70" s="857"/>
      <c r="M70" s="628"/>
      <c r="N70" s="857"/>
      <c r="O70" s="857"/>
      <c r="P70" s="857"/>
      <c r="Q70" s="855"/>
      <c r="R70" s="861"/>
      <c r="S70" s="861"/>
      <c r="T70" s="867"/>
      <c r="U70" s="867"/>
      <c r="V70" s="867"/>
      <c r="W70" s="863"/>
      <c r="Y70" s="1198"/>
      <c r="Z70" s="1198"/>
      <c r="AA70" s="1057"/>
      <c r="AB70" s="38"/>
      <c r="AC70" s="1051"/>
      <c r="AD70" s="1053"/>
    </row>
    <row r="71" spans="1:32" ht="12.75" customHeight="1">
      <c r="A71" s="61" t="s">
        <v>343</v>
      </c>
      <c r="B71" s="93">
        <v>25.2</v>
      </c>
      <c r="C71" s="93">
        <v>27</v>
      </c>
      <c r="D71" s="70">
        <v>5.36</v>
      </c>
      <c r="E71" s="49" t="s">
        <v>162</v>
      </c>
      <c r="F71" s="40" t="s">
        <v>334</v>
      </c>
      <c r="G71" s="111" t="s">
        <v>433</v>
      </c>
      <c r="H71" s="40">
        <v>219</v>
      </c>
      <c r="I71" s="1061">
        <v>11108</v>
      </c>
      <c r="J71" s="197">
        <f>IF(Начало!$B$8=0,0,I71*(1-Начало!$B$8))</f>
        <v>0</v>
      </c>
      <c r="K71" s="123"/>
      <c r="L71" s="116"/>
      <c r="M71" s="625">
        <v>833000</v>
      </c>
      <c r="N71" s="116"/>
      <c r="O71" s="116"/>
      <c r="P71" s="909"/>
      <c r="Q71" s="190">
        <f t="shared" ref="Q71:Q78" si="31">J71*K71</f>
        <v>0</v>
      </c>
      <c r="R71" s="191">
        <f t="shared" ref="R71:R78" si="32">IF(OR(W71="",K71=""),0,K71*W71)</f>
        <v>0</v>
      </c>
      <c r="S71" s="191">
        <f t="shared" ref="S71:S78" si="33">IF(OR(X71="",K71=""),0,K71*X71)</f>
        <v>0</v>
      </c>
      <c r="T71" s="386">
        <v>1055</v>
      </c>
      <c r="U71" s="386">
        <v>1805</v>
      </c>
      <c r="V71" s="386">
        <v>855</v>
      </c>
      <c r="W71" s="258">
        <f>(T71/1000)*(U71/1000)*(V71/1000)</f>
        <v>1.6281551249999997</v>
      </c>
      <c r="X71" s="387">
        <v>234</v>
      </c>
      <c r="Y71" s="1198"/>
      <c r="Z71" s="1198"/>
      <c r="AA71" s="1057"/>
      <c r="AD71" s="1053"/>
      <c r="AF71" s="201"/>
    </row>
    <row r="72" spans="1:32" ht="12.75" customHeight="1">
      <c r="A72" s="61" t="s">
        <v>344</v>
      </c>
      <c r="B72" s="93">
        <v>28</v>
      </c>
      <c r="C72" s="93">
        <v>31.5</v>
      </c>
      <c r="D72" s="70">
        <v>6.22</v>
      </c>
      <c r="E72" s="49" t="s">
        <v>162</v>
      </c>
      <c r="F72" s="40" t="s">
        <v>335</v>
      </c>
      <c r="G72" s="111" t="s">
        <v>433</v>
      </c>
      <c r="H72" s="40">
        <v>219</v>
      </c>
      <c r="I72" s="1061">
        <v>11972</v>
      </c>
      <c r="J72" s="197">
        <f>IF(Начало!$B$8=0,0,I72*(1-Начало!$B$8))</f>
        <v>0</v>
      </c>
      <c r="K72" s="123"/>
      <c r="L72" s="116"/>
      <c r="M72" s="625">
        <v>898000</v>
      </c>
      <c r="N72" s="116"/>
      <c r="O72" s="116"/>
      <c r="P72" s="909"/>
      <c r="Q72" s="190">
        <f t="shared" si="31"/>
        <v>0</v>
      </c>
      <c r="R72" s="191">
        <f t="shared" si="32"/>
        <v>0</v>
      </c>
      <c r="S72" s="191">
        <f t="shared" si="33"/>
        <v>0</v>
      </c>
      <c r="T72" s="386">
        <v>1055</v>
      </c>
      <c r="U72" s="386">
        <v>1805</v>
      </c>
      <c r="V72" s="386">
        <v>855</v>
      </c>
      <c r="W72" s="258">
        <f>(T72/1000)*(U72/1000)*(V72/1000)</f>
        <v>1.6281551249999997</v>
      </c>
      <c r="X72" s="387">
        <v>234</v>
      </c>
      <c r="Y72" s="1198"/>
      <c r="Z72" s="1198"/>
      <c r="AA72" s="1057"/>
      <c r="AD72" s="1053"/>
      <c r="AF72" s="201"/>
    </row>
    <row r="73" spans="1:32" ht="12.75" customHeight="1">
      <c r="A73" s="61" t="s">
        <v>345</v>
      </c>
      <c r="B73" s="93">
        <v>33.5</v>
      </c>
      <c r="C73" s="93">
        <v>37.5</v>
      </c>
      <c r="D73" s="70">
        <v>7.79</v>
      </c>
      <c r="E73" s="49" t="s">
        <v>162</v>
      </c>
      <c r="F73" s="40" t="s">
        <v>336</v>
      </c>
      <c r="G73" s="111" t="s">
        <v>433</v>
      </c>
      <c r="H73" s="40">
        <v>237</v>
      </c>
      <c r="I73" s="1061">
        <v>12859</v>
      </c>
      <c r="J73" s="197">
        <f>IF(Начало!$B$8=0,0,I73*(1-Начало!$B$8))</f>
        <v>0</v>
      </c>
      <c r="K73" s="123"/>
      <c r="L73" s="116"/>
      <c r="M73" s="625">
        <v>964000</v>
      </c>
      <c r="N73" s="116"/>
      <c r="O73" s="116"/>
      <c r="P73" s="909"/>
      <c r="Q73" s="190">
        <f t="shared" si="31"/>
        <v>0</v>
      </c>
      <c r="R73" s="191">
        <f t="shared" si="32"/>
        <v>0</v>
      </c>
      <c r="S73" s="191">
        <f t="shared" si="33"/>
        <v>0</v>
      </c>
      <c r="T73" s="386">
        <v>1055</v>
      </c>
      <c r="U73" s="386">
        <v>1805</v>
      </c>
      <c r="V73" s="386">
        <v>855</v>
      </c>
      <c r="W73" s="258">
        <f t="shared" ref="W73:W78" si="34">(T73/1000)*(U73/1000)*(V73/1000)</f>
        <v>1.6281551249999997</v>
      </c>
      <c r="X73" s="387">
        <v>252</v>
      </c>
      <c r="Y73" s="1198"/>
      <c r="Z73" s="1198"/>
      <c r="AA73" s="1057"/>
      <c r="AD73" s="1053"/>
      <c r="AF73" s="201"/>
    </row>
    <row r="74" spans="1:32" ht="12.75" customHeight="1">
      <c r="A74" s="61" t="s">
        <v>346</v>
      </c>
      <c r="B74" s="93">
        <v>40</v>
      </c>
      <c r="C74" s="93">
        <v>45</v>
      </c>
      <c r="D74" s="70">
        <v>9.3000000000000007</v>
      </c>
      <c r="E74" s="49" t="s">
        <v>162</v>
      </c>
      <c r="F74" s="40" t="s">
        <v>337</v>
      </c>
      <c r="G74" s="111" t="s">
        <v>434</v>
      </c>
      <c r="H74" s="40">
        <v>297</v>
      </c>
      <c r="I74" s="1061">
        <v>14722</v>
      </c>
      <c r="J74" s="197">
        <f>IF(Начало!$B$8=0,0,I74*(1-Начало!$B$8))</f>
        <v>0</v>
      </c>
      <c r="K74" s="123"/>
      <c r="L74" s="116"/>
      <c r="M74" s="625">
        <v>1104000</v>
      </c>
      <c r="N74" s="116"/>
      <c r="O74" s="116"/>
      <c r="P74" s="909"/>
      <c r="Q74" s="190">
        <f t="shared" si="31"/>
        <v>0</v>
      </c>
      <c r="R74" s="191">
        <f t="shared" si="32"/>
        <v>0</v>
      </c>
      <c r="S74" s="191">
        <f t="shared" si="33"/>
        <v>0</v>
      </c>
      <c r="T74" s="386">
        <v>1405</v>
      </c>
      <c r="U74" s="386">
        <v>1805</v>
      </c>
      <c r="V74" s="386">
        <v>855</v>
      </c>
      <c r="W74" s="258">
        <f t="shared" si="34"/>
        <v>2.168301375</v>
      </c>
      <c r="X74" s="387">
        <v>315</v>
      </c>
      <c r="Y74" s="1198"/>
      <c r="Z74" s="1198"/>
      <c r="AA74" s="1057"/>
      <c r="AD74" s="1053"/>
      <c r="AF74" s="201"/>
    </row>
    <row r="75" spans="1:32" ht="12.75" customHeight="1">
      <c r="A75" s="75" t="s">
        <v>347</v>
      </c>
      <c r="B75" s="441">
        <v>45</v>
      </c>
      <c r="C75" s="441">
        <v>50</v>
      </c>
      <c r="D75" s="442">
        <v>10.98</v>
      </c>
      <c r="E75" s="49" t="s">
        <v>162</v>
      </c>
      <c r="F75" s="443" t="s">
        <v>337</v>
      </c>
      <c r="G75" s="444" t="s">
        <v>434</v>
      </c>
      <c r="H75" s="443">
        <v>297</v>
      </c>
      <c r="I75" s="1070">
        <v>15460</v>
      </c>
      <c r="J75" s="197">
        <f>IF(Начало!$B$8=0,0,I75*(1-Начало!$B$8))</f>
        <v>0</v>
      </c>
      <c r="K75" s="124"/>
      <c r="L75" s="116"/>
      <c r="M75" s="626">
        <v>1160000</v>
      </c>
      <c r="N75" s="116"/>
      <c r="O75" s="116"/>
      <c r="P75" s="909"/>
      <c r="Q75" s="190">
        <f t="shared" si="31"/>
        <v>0</v>
      </c>
      <c r="R75" s="191">
        <f t="shared" si="32"/>
        <v>0</v>
      </c>
      <c r="S75" s="191">
        <f t="shared" si="33"/>
        <v>0</v>
      </c>
      <c r="T75" s="386">
        <v>1405</v>
      </c>
      <c r="U75" s="386">
        <v>1805</v>
      </c>
      <c r="V75" s="386">
        <v>855</v>
      </c>
      <c r="W75" s="258">
        <f t="shared" si="34"/>
        <v>2.168301375</v>
      </c>
      <c r="X75" s="387">
        <v>315</v>
      </c>
      <c r="Y75" s="1198"/>
      <c r="Z75" s="1198"/>
      <c r="AA75" s="1057"/>
      <c r="AD75" s="1053"/>
      <c r="AF75" s="201"/>
    </row>
    <row r="76" spans="1:32" ht="12.75" customHeight="1">
      <c r="A76" s="75" t="s">
        <v>348</v>
      </c>
      <c r="B76" s="441">
        <v>50</v>
      </c>
      <c r="C76" s="441">
        <v>56</v>
      </c>
      <c r="D76" s="442">
        <v>12.82</v>
      </c>
      <c r="E76" s="49" t="s">
        <v>162</v>
      </c>
      <c r="F76" s="443" t="s">
        <v>338</v>
      </c>
      <c r="G76" s="444" t="s">
        <v>434</v>
      </c>
      <c r="H76" s="443">
        <v>305</v>
      </c>
      <c r="I76" s="1070">
        <v>17200</v>
      </c>
      <c r="J76" s="197">
        <f>IF(Начало!$B$8=0,0,I76*(1-Начало!$B$8))</f>
        <v>0</v>
      </c>
      <c r="K76" s="124"/>
      <c r="L76" s="116"/>
      <c r="M76" s="626">
        <v>1290000</v>
      </c>
      <c r="N76" s="116"/>
      <c r="O76" s="116"/>
      <c r="P76" s="909"/>
      <c r="Q76" s="190">
        <f t="shared" si="31"/>
        <v>0</v>
      </c>
      <c r="R76" s="191">
        <f t="shared" si="32"/>
        <v>0</v>
      </c>
      <c r="S76" s="191">
        <f t="shared" si="33"/>
        <v>0</v>
      </c>
      <c r="T76" s="386">
        <v>1405</v>
      </c>
      <c r="U76" s="386">
        <v>1805</v>
      </c>
      <c r="V76" s="386">
        <v>855</v>
      </c>
      <c r="W76" s="258">
        <f t="shared" si="34"/>
        <v>2.168301375</v>
      </c>
      <c r="X76" s="387">
        <v>323</v>
      </c>
      <c r="Y76" s="1198"/>
      <c r="Z76" s="1198"/>
      <c r="AA76" s="1057"/>
      <c r="AD76" s="1053"/>
      <c r="AF76" s="201"/>
    </row>
    <row r="77" spans="1:32" ht="12.75" customHeight="1">
      <c r="A77" s="75" t="s">
        <v>349</v>
      </c>
      <c r="B77" s="441">
        <v>56</v>
      </c>
      <c r="C77" s="441">
        <v>63</v>
      </c>
      <c r="D77" s="442">
        <v>14.51</v>
      </c>
      <c r="E77" s="49" t="s">
        <v>162</v>
      </c>
      <c r="F77" s="443" t="s">
        <v>338</v>
      </c>
      <c r="G77" s="444" t="s">
        <v>434</v>
      </c>
      <c r="H77" s="443">
        <v>340</v>
      </c>
      <c r="I77" s="1070">
        <v>18970</v>
      </c>
      <c r="J77" s="197">
        <f>IF(Начало!$B$8=0,0,I77*(1-Начало!$B$8))</f>
        <v>0</v>
      </c>
      <c r="K77" s="124"/>
      <c r="L77" s="116"/>
      <c r="M77" s="626">
        <v>1423000</v>
      </c>
      <c r="N77" s="116"/>
      <c r="O77" s="116"/>
      <c r="P77" s="909"/>
      <c r="Q77" s="190">
        <f t="shared" si="31"/>
        <v>0</v>
      </c>
      <c r="R77" s="191">
        <f t="shared" si="32"/>
        <v>0</v>
      </c>
      <c r="S77" s="191">
        <f t="shared" si="33"/>
        <v>0</v>
      </c>
      <c r="T77" s="386">
        <v>1405</v>
      </c>
      <c r="U77" s="386">
        <v>1805</v>
      </c>
      <c r="V77" s="386">
        <v>855</v>
      </c>
      <c r="W77" s="258">
        <f t="shared" si="34"/>
        <v>2.168301375</v>
      </c>
      <c r="X77" s="387">
        <v>358</v>
      </c>
      <c r="Y77" s="1198"/>
      <c r="Z77" s="1198"/>
      <c r="AA77" s="1057"/>
      <c r="AD77" s="1053"/>
      <c r="AF77" s="201"/>
    </row>
    <row r="78" spans="1:32" ht="12.75" customHeight="1" thickBot="1">
      <c r="A78" s="75" t="s">
        <v>350</v>
      </c>
      <c r="B78" s="441">
        <v>61.5</v>
      </c>
      <c r="C78" s="441">
        <v>69</v>
      </c>
      <c r="D78" s="442">
        <v>16.440000000000001</v>
      </c>
      <c r="E78" s="49" t="s">
        <v>162</v>
      </c>
      <c r="F78" s="443" t="s">
        <v>338</v>
      </c>
      <c r="G78" s="444" t="s">
        <v>434</v>
      </c>
      <c r="H78" s="443">
        <v>340</v>
      </c>
      <c r="I78" s="1070">
        <v>20468</v>
      </c>
      <c r="J78" s="197">
        <f>IF(Начало!$B$8=0,0,I78*(1-Начало!$B$8))</f>
        <v>0</v>
      </c>
      <c r="K78" s="124"/>
      <c r="L78" s="116"/>
      <c r="M78" s="626">
        <v>1535000</v>
      </c>
      <c r="N78" s="116"/>
      <c r="O78" s="116"/>
      <c r="P78" s="909"/>
      <c r="Q78" s="190">
        <f t="shared" si="31"/>
        <v>0</v>
      </c>
      <c r="R78" s="191">
        <f t="shared" si="32"/>
        <v>0</v>
      </c>
      <c r="S78" s="191">
        <f t="shared" si="33"/>
        <v>0</v>
      </c>
      <c r="T78" s="386">
        <v>1405</v>
      </c>
      <c r="U78" s="386">
        <v>1805</v>
      </c>
      <c r="V78" s="386">
        <v>855</v>
      </c>
      <c r="W78" s="258">
        <f t="shared" si="34"/>
        <v>2.168301375</v>
      </c>
      <c r="X78" s="387">
        <v>358</v>
      </c>
      <c r="Y78" s="1198"/>
      <c r="Z78" s="1198"/>
      <c r="AA78" s="1057"/>
      <c r="AD78" s="1053"/>
      <c r="AF78" s="201"/>
    </row>
    <row r="79" spans="1:32" ht="19.5" customHeight="1" thickBot="1">
      <c r="A79" s="94" t="s">
        <v>901</v>
      </c>
      <c r="B79" s="91"/>
      <c r="C79" s="91"/>
      <c r="D79" s="91"/>
      <c r="E79" s="91"/>
      <c r="F79" s="91"/>
      <c r="G79" s="91"/>
      <c r="H79" s="91"/>
      <c r="I79" s="341"/>
      <c r="J79" s="91"/>
      <c r="K79" s="92"/>
      <c r="L79" s="116"/>
      <c r="M79" s="624"/>
      <c r="N79" s="214"/>
      <c r="O79" s="214"/>
      <c r="P79" s="214"/>
      <c r="Q79" s="214"/>
      <c r="R79" s="214"/>
      <c r="S79" s="214"/>
      <c r="Y79" s="1198"/>
      <c r="Z79" s="1198"/>
      <c r="AA79" s="1057"/>
      <c r="AD79" s="1053"/>
    </row>
    <row r="80" spans="1:32" s="862" customFormat="1" ht="18" customHeight="1" thickBot="1">
      <c r="A80" s="1440" t="s">
        <v>1227</v>
      </c>
      <c r="B80" s="1441"/>
      <c r="C80" s="1441"/>
      <c r="D80" s="1441"/>
      <c r="E80" s="1441"/>
      <c r="F80" s="1441"/>
      <c r="G80" s="1441"/>
      <c r="H80" s="1441"/>
      <c r="I80" s="1441"/>
      <c r="J80" s="1441"/>
      <c r="K80" s="1442"/>
      <c r="L80" s="857"/>
      <c r="M80" s="628"/>
      <c r="N80" s="860"/>
      <c r="O80" s="857"/>
      <c r="P80" s="860"/>
      <c r="Q80" s="855"/>
      <c r="R80" s="861"/>
      <c r="S80" s="861"/>
      <c r="W80" s="863"/>
      <c r="Y80" s="1198"/>
      <c r="Z80" s="1198"/>
      <c r="AA80" s="1057"/>
      <c r="AB80" s="38"/>
      <c r="AC80" s="1051"/>
      <c r="AD80" s="1053"/>
      <c r="AF80" s="865"/>
    </row>
    <row r="81" spans="1:32" ht="12.75" customHeight="1">
      <c r="A81" s="1009" t="s">
        <v>1225</v>
      </c>
      <c r="B81" s="93">
        <v>28</v>
      </c>
      <c r="C81" s="93">
        <v>31.5</v>
      </c>
      <c r="D81" s="93">
        <v>6.83</v>
      </c>
      <c r="E81" s="49" t="s">
        <v>162</v>
      </c>
      <c r="F81" s="40">
        <v>66</v>
      </c>
      <c r="G81" s="111" t="s">
        <v>813</v>
      </c>
      <c r="H81" s="40">
        <v>157</v>
      </c>
      <c r="I81" s="1061">
        <v>8690</v>
      </c>
      <c r="J81" s="197">
        <f>IF(Начало!$B$8=0,0,I81*(1-Начало!$B$8))</f>
        <v>0</v>
      </c>
      <c r="K81" s="123"/>
      <c r="L81" s="238"/>
      <c r="M81" s="625">
        <v>652000</v>
      </c>
      <c r="N81" s="215"/>
      <c r="O81" s="997"/>
      <c r="P81" s="997"/>
      <c r="Q81" s="190">
        <f t="shared" ref="Q81:Q82" si="35">J81*K81</f>
        <v>0</v>
      </c>
      <c r="R81" s="191">
        <f t="shared" ref="R81:R82" si="36">IF(OR(W81="",K81=""),0,K81*W81)</f>
        <v>0</v>
      </c>
      <c r="S81" s="191">
        <f t="shared" ref="S81:S82" si="37">IF(OR(X81="",K81=""),0,K81*X81)</f>
        <v>0</v>
      </c>
      <c r="T81" s="387">
        <v>1270</v>
      </c>
      <c r="U81" s="387">
        <v>1720</v>
      </c>
      <c r="V81" s="387">
        <v>565</v>
      </c>
      <c r="W81" s="258">
        <f>(T81/1000)*(U81/1000)*(V81/1000)</f>
        <v>1.234186</v>
      </c>
      <c r="X81" s="387">
        <v>173</v>
      </c>
      <c r="Y81" s="1198"/>
      <c r="Z81" s="1198"/>
      <c r="AA81" s="1057"/>
      <c r="AD81" s="1053"/>
      <c r="AF81" s="201"/>
    </row>
    <row r="82" spans="1:32" ht="12.75" customHeight="1">
      <c r="A82" s="1009" t="s">
        <v>1226</v>
      </c>
      <c r="B82" s="93">
        <v>33.5</v>
      </c>
      <c r="C82" s="93">
        <v>37.5</v>
      </c>
      <c r="D82" s="93">
        <v>9.1999999999999993</v>
      </c>
      <c r="E82" s="49" t="s">
        <v>162</v>
      </c>
      <c r="F82" s="40">
        <v>67</v>
      </c>
      <c r="G82" s="111" t="s">
        <v>813</v>
      </c>
      <c r="H82" s="40">
        <v>157</v>
      </c>
      <c r="I82" s="1061">
        <v>9931</v>
      </c>
      <c r="J82" s="197">
        <f>IF(Начало!$B$8=0,0,I82*(1-Начало!$B$8))</f>
        <v>0</v>
      </c>
      <c r="K82" s="123"/>
      <c r="L82" s="997"/>
      <c r="M82" s="625">
        <v>745000</v>
      </c>
      <c r="N82" s="215"/>
      <c r="O82" s="997"/>
      <c r="P82" s="997"/>
      <c r="Q82" s="190">
        <f t="shared" si="35"/>
        <v>0</v>
      </c>
      <c r="R82" s="191">
        <f t="shared" si="36"/>
        <v>0</v>
      </c>
      <c r="S82" s="191">
        <f t="shared" si="37"/>
        <v>0</v>
      </c>
      <c r="T82" s="387">
        <v>1270</v>
      </c>
      <c r="U82" s="387">
        <v>1720</v>
      </c>
      <c r="V82" s="387">
        <v>565</v>
      </c>
      <c r="W82" s="258">
        <f>(T82/1000)*(U82/1000)*(V82/1000)</f>
        <v>1.234186</v>
      </c>
      <c r="X82" s="387">
        <v>173</v>
      </c>
      <c r="Y82" s="1198"/>
      <c r="Z82" s="1198"/>
      <c r="AA82" s="1057"/>
      <c r="AD82" s="1053"/>
      <c r="AF82" s="201"/>
    </row>
    <row r="83" spans="1:32" ht="12.75" customHeight="1">
      <c r="A83" s="180" t="s">
        <v>431</v>
      </c>
      <c r="B83" s="93">
        <v>40</v>
      </c>
      <c r="C83" s="93">
        <v>45</v>
      </c>
      <c r="D83" s="93">
        <v>11.9</v>
      </c>
      <c r="E83" s="49" t="s">
        <v>162</v>
      </c>
      <c r="F83" s="40">
        <v>62</v>
      </c>
      <c r="G83" s="111" t="s">
        <v>435</v>
      </c>
      <c r="H83" s="40">
        <v>240</v>
      </c>
      <c r="I83" s="1061">
        <v>13118</v>
      </c>
      <c r="J83" s="197">
        <f>IF(Начало!$B$8=0,0,I83*(1-Начало!$B$8))</f>
        <v>0</v>
      </c>
      <c r="K83" s="123"/>
      <c r="L83" s="238"/>
      <c r="M83" s="625">
        <v>984000</v>
      </c>
      <c r="N83" s="215"/>
      <c r="O83" s="116"/>
      <c r="P83" s="909"/>
      <c r="Q83" s="190">
        <f t="shared" ref="Q83:Q85" si="38">J83*K83</f>
        <v>0</v>
      </c>
      <c r="R83" s="191">
        <f t="shared" ref="R83:R85" si="39">IF(OR(W83="",K83=""),0,K83*W83)</f>
        <v>0</v>
      </c>
      <c r="S83" s="191">
        <f t="shared" ref="S83:S85" si="40">IF(OR(X83="",K83=""),0,K83*X83)</f>
        <v>0</v>
      </c>
      <c r="T83" s="387">
        <v>1450</v>
      </c>
      <c r="U83" s="387">
        <v>1785</v>
      </c>
      <c r="V83" s="387">
        <v>560</v>
      </c>
      <c r="W83" s="258">
        <f>(T83/1000)*(U83/1000)*(V83/1000)</f>
        <v>1.4494200000000002</v>
      </c>
      <c r="X83" s="387">
        <v>260</v>
      </c>
      <c r="Y83" s="1198"/>
      <c r="Z83" s="1198"/>
      <c r="AA83" s="1057"/>
      <c r="AD83" s="1053"/>
      <c r="AF83" s="201"/>
    </row>
    <row r="84" spans="1:32" ht="12.75" customHeight="1">
      <c r="A84" s="180" t="s">
        <v>432</v>
      </c>
      <c r="B84" s="93">
        <v>45</v>
      </c>
      <c r="C84" s="93">
        <v>50</v>
      </c>
      <c r="D84" s="93">
        <v>13.6</v>
      </c>
      <c r="E84" s="49" t="s">
        <v>162</v>
      </c>
      <c r="F84" s="40">
        <v>62</v>
      </c>
      <c r="G84" s="111" t="s">
        <v>811</v>
      </c>
      <c r="H84" s="40">
        <v>275</v>
      </c>
      <c r="I84" s="1061">
        <v>14153</v>
      </c>
      <c r="J84" s="197">
        <f>IF(Начало!$B$8=0,0,I84*(1-Начало!$B$8))</f>
        <v>0</v>
      </c>
      <c r="K84" s="123"/>
      <c r="L84" s="116"/>
      <c r="M84" s="625">
        <v>1061000</v>
      </c>
      <c r="N84" s="215"/>
      <c r="O84" s="116"/>
      <c r="P84" s="909"/>
      <c r="Q84" s="190">
        <f t="shared" si="38"/>
        <v>0</v>
      </c>
      <c r="R84" s="191">
        <f t="shared" si="39"/>
        <v>0</v>
      </c>
      <c r="S84" s="191">
        <f t="shared" si="40"/>
        <v>0</v>
      </c>
      <c r="T84" s="387">
        <v>1550</v>
      </c>
      <c r="U84" s="387">
        <v>1785</v>
      </c>
      <c r="V84" s="387">
        <v>560</v>
      </c>
      <c r="W84" s="258">
        <f>(T84/1000)*(U84/1000)*(V84/1000)</f>
        <v>1.5493800000000002</v>
      </c>
      <c r="X84" s="387">
        <v>290</v>
      </c>
      <c r="Y84" s="1198"/>
      <c r="Z84" s="1198"/>
      <c r="AA84" s="1057"/>
      <c r="AD84" s="1053"/>
      <c r="AF84" s="201"/>
    </row>
    <row r="85" spans="1:32" ht="12.75" customHeight="1">
      <c r="A85" s="180" t="s">
        <v>1578</v>
      </c>
      <c r="B85" s="93">
        <v>67</v>
      </c>
      <c r="C85" s="93">
        <v>75</v>
      </c>
      <c r="D85" s="93">
        <v>20.8</v>
      </c>
      <c r="E85" s="49" t="s">
        <v>162</v>
      </c>
      <c r="F85" s="40">
        <v>63</v>
      </c>
      <c r="G85" s="111" t="s">
        <v>1414</v>
      </c>
      <c r="H85" s="40">
        <v>395</v>
      </c>
      <c r="I85" s="1061">
        <v>18910</v>
      </c>
      <c r="J85" s="197">
        <f>IF(Начало!$B$8=0,0,I85*(1-Начало!$B$8))</f>
        <v>0</v>
      </c>
      <c r="K85" s="123"/>
      <c r="L85" s="116"/>
      <c r="M85" s="625">
        <v>1418000</v>
      </c>
      <c r="N85" s="907" t="s">
        <v>670</v>
      </c>
      <c r="O85" s="116"/>
      <c r="P85" s="909"/>
      <c r="Q85" s="190">
        <f t="shared" si="38"/>
        <v>0</v>
      </c>
      <c r="R85" s="191">
        <f t="shared" si="39"/>
        <v>0</v>
      </c>
      <c r="S85" s="191">
        <f t="shared" si="40"/>
        <v>0</v>
      </c>
      <c r="T85" s="387">
        <v>1650</v>
      </c>
      <c r="U85" s="387">
        <v>1810</v>
      </c>
      <c r="V85" s="387">
        <v>840</v>
      </c>
      <c r="W85" s="258">
        <v>2.5086599999999999</v>
      </c>
      <c r="X85" s="387">
        <v>405</v>
      </c>
      <c r="Y85" s="1198"/>
      <c r="Z85" s="1198"/>
      <c r="AA85" s="1057"/>
      <c r="AD85" s="1053"/>
      <c r="AF85" s="201"/>
    </row>
    <row r="86" spans="1:32" ht="12.75" customHeight="1" thickBot="1">
      <c r="A86" s="375" t="s">
        <v>333</v>
      </c>
      <c r="B86" s="93">
        <v>78.5</v>
      </c>
      <c r="C86" s="93">
        <v>87.5</v>
      </c>
      <c r="D86" s="93">
        <v>24.2</v>
      </c>
      <c r="E86" s="49" t="s">
        <v>162</v>
      </c>
      <c r="F86" s="40">
        <v>64</v>
      </c>
      <c r="G86" s="111" t="s">
        <v>437</v>
      </c>
      <c r="H86" s="40">
        <v>555</v>
      </c>
      <c r="I86" s="1061">
        <v>24702</v>
      </c>
      <c r="J86" s="197">
        <v>0</v>
      </c>
      <c r="K86" s="123"/>
      <c r="L86" s="116"/>
      <c r="M86" s="625">
        <v>1853000</v>
      </c>
      <c r="N86" s="907" t="s">
        <v>670</v>
      </c>
      <c r="O86" s="116"/>
      <c r="P86" s="909"/>
      <c r="Q86" s="190">
        <v>0</v>
      </c>
      <c r="R86" s="191">
        <v>0</v>
      </c>
      <c r="S86" s="191">
        <v>0</v>
      </c>
      <c r="T86" s="387">
        <v>2600</v>
      </c>
      <c r="U86" s="387">
        <v>1800</v>
      </c>
      <c r="V86" s="387">
        <v>825</v>
      </c>
      <c r="W86" s="258">
        <v>3.8610000000000002</v>
      </c>
      <c r="X86" s="387">
        <v>590</v>
      </c>
      <c r="Y86" s="1198"/>
      <c r="Z86" s="1198"/>
      <c r="AA86" s="1057"/>
      <c r="AD86" s="1053"/>
      <c r="AF86" s="201"/>
    </row>
    <row r="87" spans="1:32" s="862" customFormat="1" ht="18" customHeight="1" thickBot="1">
      <c r="A87" s="758" t="s">
        <v>902</v>
      </c>
      <c r="B87" s="310"/>
      <c r="C87" s="310"/>
      <c r="D87" s="310"/>
      <c r="E87" s="310"/>
      <c r="F87" s="310"/>
      <c r="G87" s="310"/>
      <c r="H87" s="310"/>
      <c r="I87" s="866"/>
      <c r="J87" s="311"/>
      <c r="K87" s="312"/>
      <c r="L87" s="857"/>
      <c r="M87" s="628"/>
      <c r="N87" s="857"/>
      <c r="O87" s="857"/>
      <c r="P87" s="857"/>
      <c r="Q87" s="855"/>
      <c r="R87" s="861"/>
      <c r="S87" s="861"/>
      <c r="T87" s="867"/>
      <c r="U87" s="867"/>
      <c r="V87" s="867"/>
      <c r="W87" s="863"/>
      <c r="Y87" s="1198"/>
      <c r="Z87" s="1198"/>
      <c r="AA87" s="1057"/>
      <c r="AB87" s="38"/>
      <c r="AC87" s="1051"/>
      <c r="AD87" s="1053"/>
      <c r="AF87" s="865"/>
    </row>
    <row r="88" spans="1:32" ht="12.75" customHeight="1">
      <c r="A88" s="257" t="s">
        <v>288</v>
      </c>
      <c r="B88" s="445">
        <v>7.2</v>
      </c>
      <c r="C88" s="445">
        <v>7.2</v>
      </c>
      <c r="D88" s="446">
        <v>1.85</v>
      </c>
      <c r="E88" s="49" t="s">
        <v>162</v>
      </c>
      <c r="F88" s="48">
        <v>56</v>
      </c>
      <c r="G88" s="445" t="s">
        <v>812</v>
      </c>
      <c r="H88" s="455">
        <v>75.5</v>
      </c>
      <c r="I88" s="583">
        <v>3043</v>
      </c>
      <c r="J88" s="197">
        <f>IF(Начало!$B$8=0,0,I88*(1-Начало!$B$8))</f>
        <v>0</v>
      </c>
      <c r="K88" s="154"/>
      <c r="L88" s="116"/>
      <c r="M88" s="626">
        <v>228000</v>
      </c>
      <c r="N88" s="116"/>
      <c r="O88" s="116"/>
      <c r="P88" s="909"/>
      <c r="Q88" s="190">
        <f>J88*K88</f>
        <v>0</v>
      </c>
      <c r="R88" s="191">
        <f>IF(OR(W88="",K88=""),0,K88*W88)</f>
        <v>0</v>
      </c>
      <c r="S88" s="191">
        <f>IF(OR(X88="",K88=""),0,K88*X88)</f>
        <v>0</v>
      </c>
      <c r="T88" s="96">
        <v>1120</v>
      </c>
      <c r="U88" s="96">
        <v>1100</v>
      </c>
      <c r="V88" s="96">
        <v>435</v>
      </c>
      <c r="W88" s="258">
        <f>(T88/1000)*(U88/1000)*(V88/1000)</f>
        <v>0.53592000000000006</v>
      </c>
      <c r="X88" s="387">
        <v>85.5</v>
      </c>
      <c r="Y88" s="1198"/>
      <c r="Z88" s="1198"/>
      <c r="AA88" s="1057"/>
      <c r="AD88" s="1053"/>
      <c r="AF88" s="201"/>
    </row>
    <row r="89" spans="1:32" ht="12.75" customHeight="1">
      <c r="A89" s="62" t="s">
        <v>289</v>
      </c>
      <c r="B89" s="447">
        <v>9</v>
      </c>
      <c r="C89" s="447">
        <v>9</v>
      </c>
      <c r="D89" s="448">
        <v>2.2999999999999998</v>
      </c>
      <c r="E89" s="49" t="s">
        <v>162</v>
      </c>
      <c r="F89" s="48">
        <v>57</v>
      </c>
      <c r="G89" s="447" t="s">
        <v>812</v>
      </c>
      <c r="H89" s="93">
        <v>75.5</v>
      </c>
      <c r="I89" s="581">
        <v>3950</v>
      </c>
      <c r="J89" s="197">
        <f>IF(Начало!$B$8=0,0,I89*(1-Начало!$B$8))</f>
        <v>0</v>
      </c>
      <c r="K89" s="134"/>
      <c r="L89" s="238"/>
      <c r="M89" s="626">
        <v>296000</v>
      </c>
      <c r="N89" s="116"/>
      <c r="O89" s="116"/>
      <c r="P89" s="909"/>
      <c r="Q89" s="190">
        <f>J89*K89</f>
        <v>0</v>
      </c>
      <c r="R89" s="191">
        <f>IF(OR(W89="",K89=""),0,K89*W89)</f>
        <v>0</v>
      </c>
      <c r="S89" s="191">
        <f>IF(OR(X89="",K89=""),0,K89*X89)</f>
        <v>0</v>
      </c>
      <c r="T89" s="96">
        <v>1120</v>
      </c>
      <c r="U89" s="96">
        <v>1100</v>
      </c>
      <c r="V89" s="96">
        <v>435</v>
      </c>
      <c r="W89" s="258">
        <f>(T89/1000)*(U89/1000)*(V89/1000)</f>
        <v>0.53592000000000006</v>
      </c>
      <c r="X89" s="387">
        <v>85.5</v>
      </c>
      <c r="Y89" s="1198"/>
      <c r="Z89" s="1198"/>
      <c r="AA89" s="1057"/>
      <c r="AD89" s="1053"/>
      <c r="AF89" s="201"/>
    </row>
    <row r="90" spans="1:32" ht="12.75" customHeight="1">
      <c r="A90" s="204" t="s">
        <v>548</v>
      </c>
      <c r="B90" s="693">
        <v>12.5</v>
      </c>
      <c r="C90" s="693">
        <v>14</v>
      </c>
      <c r="D90" s="69">
        <v>3.31</v>
      </c>
      <c r="E90" s="49" t="s">
        <v>162</v>
      </c>
      <c r="F90" s="48">
        <v>57</v>
      </c>
      <c r="G90" s="451" t="s">
        <v>549</v>
      </c>
      <c r="H90" s="48">
        <v>95</v>
      </c>
      <c r="I90" s="1062">
        <v>4591</v>
      </c>
      <c r="J90" s="197">
        <f>IF(Начало!$B$8=0,0,I90*(1-Начало!$B$8))</f>
        <v>0</v>
      </c>
      <c r="K90" s="122"/>
      <c r="L90" s="692"/>
      <c r="M90" s="626">
        <v>344000</v>
      </c>
      <c r="N90" s="692"/>
      <c r="O90" s="692"/>
      <c r="P90" s="909"/>
      <c r="Q90" s="190">
        <f>J90*K90</f>
        <v>0</v>
      </c>
      <c r="R90" s="191">
        <f>IF(OR(W90="",K90=""),0,K90*W90)</f>
        <v>0</v>
      </c>
      <c r="S90" s="191">
        <f>IF(OR(X90="",K90=""),0,K90*X90)</f>
        <v>0</v>
      </c>
      <c r="T90" s="96">
        <v>1030</v>
      </c>
      <c r="U90" s="96">
        <v>1456</v>
      </c>
      <c r="V90" s="96">
        <v>435</v>
      </c>
      <c r="W90" s="258">
        <f>(T90/1000)*(U90/1000)*(V90/1000)</f>
        <v>0.65236079999999996</v>
      </c>
      <c r="X90" s="387">
        <v>105</v>
      </c>
      <c r="Y90" s="1198"/>
      <c r="Z90" s="1198"/>
      <c r="AA90" s="1057"/>
      <c r="AD90" s="1053"/>
      <c r="AF90" s="201"/>
    </row>
    <row r="91" spans="1:32" ht="12.75" customHeight="1">
      <c r="A91" s="62" t="s">
        <v>550</v>
      </c>
      <c r="B91" s="93">
        <v>14</v>
      </c>
      <c r="C91" s="93">
        <v>16</v>
      </c>
      <c r="D91" s="70">
        <v>3.95</v>
      </c>
      <c r="E91" s="49" t="s">
        <v>162</v>
      </c>
      <c r="F91" s="40">
        <v>57</v>
      </c>
      <c r="G91" s="111" t="s">
        <v>549</v>
      </c>
      <c r="H91" s="40">
        <v>99</v>
      </c>
      <c r="I91" s="1061">
        <v>4687</v>
      </c>
      <c r="J91" s="197">
        <f>IF(Начало!$B$8=0,0,I91*(1-Начало!$B$8))</f>
        <v>0</v>
      </c>
      <c r="K91" s="123"/>
      <c r="L91" s="692"/>
      <c r="M91" s="626">
        <v>352000</v>
      </c>
      <c r="N91" s="692"/>
      <c r="O91" s="692"/>
      <c r="P91" s="909"/>
      <c r="Q91" s="190">
        <f>J91*K91</f>
        <v>0</v>
      </c>
      <c r="R91" s="191">
        <f>IF(OR(W91="",K91=""),0,K91*W91)</f>
        <v>0</v>
      </c>
      <c r="S91" s="191">
        <f>IF(OR(X91="",K91=""),0,K91*X91)</f>
        <v>0</v>
      </c>
      <c r="T91" s="96">
        <v>1030</v>
      </c>
      <c r="U91" s="96">
        <v>1456</v>
      </c>
      <c r="V91" s="96">
        <v>435</v>
      </c>
      <c r="W91" s="258">
        <f>(T91/1000)*(U91/1000)*(V91/1000)</f>
        <v>0.65236079999999996</v>
      </c>
      <c r="X91" s="387">
        <v>109</v>
      </c>
      <c r="Y91" s="1198"/>
      <c r="Z91" s="1198"/>
      <c r="AA91" s="1057"/>
      <c r="AD91" s="1053"/>
      <c r="AF91" s="201"/>
    </row>
    <row r="92" spans="1:32" ht="12.75" customHeight="1" thickBot="1">
      <c r="A92" s="181" t="s">
        <v>551</v>
      </c>
      <c r="B92" s="449">
        <v>16</v>
      </c>
      <c r="C92" s="449">
        <v>17.5</v>
      </c>
      <c r="D92" s="327">
        <v>4.66</v>
      </c>
      <c r="E92" s="49" t="s">
        <v>162</v>
      </c>
      <c r="F92" s="452">
        <v>57</v>
      </c>
      <c r="G92" s="453" t="s">
        <v>549</v>
      </c>
      <c r="H92" s="452">
        <v>100</v>
      </c>
      <c r="I92" s="732">
        <v>5246</v>
      </c>
      <c r="J92" s="197">
        <f>IF(Начало!$B$8=0,0,I92*(1-Начало!$B$8))</f>
        <v>0</v>
      </c>
      <c r="K92" s="178"/>
      <c r="L92" s="692"/>
      <c r="M92" s="626">
        <v>393000</v>
      </c>
      <c r="N92" s="692"/>
      <c r="O92" s="692"/>
      <c r="P92" s="909"/>
      <c r="Q92" s="190">
        <f>J92*K92</f>
        <v>0</v>
      </c>
      <c r="R92" s="191">
        <f>IF(OR(W92="",K92=""),0,K92*W92)</f>
        <v>0</v>
      </c>
      <c r="S92" s="191">
        <f>IF(OR(X92="",K92=""),0,K92*X92)</f>
        <v>0</v>
      </c>
      <c r="T92" s="96">
        <v>1030</v>
      </c>
      <c r="U92" s="96">
        <v>1456</v>
      </c>
      <c r="V92" s="96">
        <v>435</v>
      </c>
      <c r="W92" s="258">
        <f>(T92/1000)*(U92/1000)*(V92/1000)</f>
        <v>0.65236079999999996</v>
      </c>
      <c r="X92" s="387">
        <v>110</v>
      </c>
      <c r="Y92" s="1198"/>
      <c r="Z92" s="1198"/>
      <c r="AA92" s="1057"/>
      <c r="AD92" s="1053"/>
      <c r="AF92" s="201"/>
    </row>
    <row r="93" spans="1:32" s="862" customFormat="1" ht="18" customHeight="1" thickBot="1">
      <c r="A93" s="758" t="s">
        <v>903</v>
      </c>
      <c r="B93" s="310"/>
      <c r="C93" s="310"/>
      <c r="D93" s="310"/>
      <c r="E93" s="310"/>
      <c r="F93" s="310"/>
      <c r="G93" s="310"/>
      <c r="H93" s="310"/>
      <c r="I93" s="343"/>
      <c r="J93" s="311"/>
      <c r="K93" s="312"/>
      <c r="L93" s="857"/>
      <c r="M93" s="628"/>
      <c r="N93" s="857"/>
      <c r="O93" s="857"/>
      <c r="P93" s="857"/>
      <c r="Q93" s="855"/>
      <c r="R93" s="861"/>
      <c r="S93" s="861"/>
      <c r="T93" s="867"/>
      <c r="U93" s="867"/>
      <c r="V93" s="867"/>
      <c r="W93" s="863"/>
      <c r="Y93" s="1198"/>
      <c r="Z93" s="1198"/>
      <c r="AA93" s="1057"/>
      <c r="AB93" s="38"/>
      <c r="AC93" s="1051"/>
      <c r="AD93" s="1053"/>
      <c r="AF93" s="865"/>
    </row>
    <row r="94" spans="1:32" ht="12.75" customHeight="1">
      <c r="A94" s="220" t="s">
        <v>552</v>
      </c>
      <c r="B94" s="454">
        <v>12.5</v>
      </c>
      <c r="C94" s="455">
        <v>14</v>
      </c>
      <c r="D94" s="326">
        <v>3.31</v>
      </c>
      <c r="E94" s="49" t="s">
        <v>162</v>
      </c>
      <c r="F94" s="450">
        <v>57</v>
      </c>
      <c r="G94" s="458" t="s">
        <v>549</v>
      </c>
      <c r="H94" s="450">
        <v>95</v>
      </c>
      <c r="I94" s="1060">
        <v>4687</v>
      </c>
      <c r="J94" s="197">
        <f>IF(Начало!$B$8=0,0,I94*(1-Начало!$B$8))</f>
        <v>0</v>
      </c>
      <c r="K94" s="151"/>
      <c r="L94" s="700"/>
      <c r="M94" s="626">
        <v>352000</v>
      </c>
      <c r="N94" s="700"/>
      <c r="O94" s="700"/>
      <c r="P94" s="909"/>
      <c r="Q94" s="190">
        <f t="shared" ref="Q94:Q100" si="41">J94*K94</f>
        <v>0</v>
      </c>
      <c r="R94" s="191">
        <f t="shared" ref="R94:R100" si="42">IF(OR(W94="",K94=""),0,K94*W94)</f>
        <v>0</v>
      </c>
      <c r="S94" s="191">
        <f t="shared" ref="S94:S100" si="43">IF(OR(X94="",K94=""),0,K94*X94)</f>
        <v>0</v>
      </c>
      <c r="T94" s="96">
        <v>1030</v>
      </c>
      <c r="U94" s="96">
        <v>1456</v>
      </c>
      <c r="V94" s="96">
        <v>435</v>
      </c>
      <c r="W94" s="258">
        <f>(T94/1000)*(U94/1000)*(V94/1000)</f>
        <v>0.65236079999999996</v>
      </c>
      <c r="X94" s="387">
        <v>105</v>
      </c>
      <c r="Y94" s="1198"/>
      <c r="Z94" s="1198"/>
      <c r="AA94" s="1057"/>
      <c r="AD94" s="1053"/>
      <c r="AF94" s="201"/>
    </row>
    <row r="95" spans="1:32" ht="12.75" customHeight="1">
      <c r="A95" s="74" t="s">
        <v>553</v>
      </c>
      <c r="B95" s="456">
        <v>14</v>
      </c>
      <c r="C95" s="441">
        <v>16</v>
      </c>
      <c r="D95" s="442">
        <v>3.95</v>
      </c>
      <c r="E95" s="49" t="s">
        <v>162</v>
      </c>
      <c r="F95" s="443">
        <v>57</v>
      </c>
      <c r="G95" s="444" t="s">
        <v>549</v>
      </c>
      <c r="H95" s="443">
        <v>99</v>
      </c>
      <c r="I95" s="1070">
        <v>4702</v>
      </c>
      <c r="J95" s="197">
        <f>IF(Начало!$B$8=0,0,I95*(1-Начало!$B$8))</f>
        <v>0</v>
      </c>
      <c r="K95" s="124"/>
      <c r="L95" s="700"/>
      <c r="M95" s="626">
        <v>353000</v>
      </c>
      <c r="N95" s="700"/>
      <c r="O95" s="700"/>
      <c r="P95" s="909"/>
      <c r="Q95" s="190">
        <f t="shared" si="41"/>
        <v>0</v>
      </c>
      <c r="R95" s="191">
        <f t="shared" si="42"/>
        <v>0</v>
      </c>
      <c r="S95" s="191">
        <f t="shared" si="43"/>
        <v>0</v>
      </c>
      <c r="T95" s="96">
        <v>1030</v>
      </c>
      <c r="U95" s="96">
        <v>1456</v>
      </c>
      <c r="V95" s="96">
        <v>435</v>
      </c>
      <c r="W95" s="258">
        <f>(T95/1000)*(U95/1000)*(V95/1000)</f>
        <v>0.65236079999999996</v>
      </c>
      <c r="X95" s="387">
        <v>109</v>
      </c>
      <c r="Y95" s="1198"/>
      <c r="Z95" s="1198"/>
      <c r="AA95" s="1057"/>
      <c r="AD95" s="1053"/>
      <c r="AF95" s="201"/>
    </row>
    <row r="96" spans="1:32" ht="12.75" customHeight="1">
      <c r="A96" s="62" t="s">
        <v>554</v>
      </c>
      <c r="B96" s="46">
        <v>16</v>
      </c>
      <c r="C96" s="93">
        <v>17.5</v>
      </c>
      <c r="D96" s="70">
        <v>4.66</v>
      </c>
      <c r="E96" s="49" t="s">
        <v>162</v>
      </c>
      <c r="F96" s="40">
        <v>57</v>
      </c>
      <c r="G96" s="111" t="s">
        <v>549</v>
      </c>
      <c r="H96" s="40">
        <v>100</v>
      </c>
      <c r="I96" s="1061">
        <v>5246</v>
      </c>
      <c r="J96" s="197">
        <f>IF(Начало!$B$8=0,0,I96*(1-Начало!$B$8))</f>
        <v>0</v>
      </c>
      <c r="K96" s="123"/>
      <c r="L96" s="700"/>
      <c r="M96" s="626">
        <v>393000</v>
      </c>
      <c r="N96" s="700"/>
      <c r="O96" s="700"/>
      <c r="P96" s="909"/>
      <c r="Q96" s="190">
        <f t="shared" si="41"/>
        <v>0</v>
      </c>
      <c r="R96" s="191">
        <f t="shared" si="42"/>
        <v>0</v>
      </c>
      <c r="S96" s="191">
        <f t="shared" si="43"/>
        <v>0</v>
      </c>
      <c r="T96" s="96">
        <v>1030</v>
      </c>
      <c r="U96" s="96">
        <v>1456</v>
      </c>
      <c r="V96" s="96">
        <v>435</v>
      </c>
      <c r="W96" s="258">
        <f>(T96/1000)*(U96/1000)*(V96/1000)</f>
        <v>0.65236079999999996</v>
      </c>
      <c r="X96" s="387">
        <v>110</v>
      </c>
      <c r="Y96" s="1198"/>
      <c r="Z96" s="1198"/>
      <c r="AA96" s="1057"/>
      <c r="AD96" s="1053"/>
      <c r="AF96" s="201"/>
    </row>
    <row r="97" spans="1:32" ht="12.75" customHeight="1">
      <c r="A97" s="76" t="s">
        <v>290</v>
      </c>
      <c r="B97" s="46">
        <v>17.5</v>
      </c>
      <c r="C97" s="93">
        <v>19</v>
      </c>
      <c r="D97" s="70">
        <v>5.3</v>
      </c>
      <c r="E97" s="49" t="s">
        <v>162</v>
      </c>
      <c r="F97" s="40">
        <v>59</v>
      </c>
      <c r="G97" s="444" t="s">
        <v>66</v>
      </c>
      <c r="H97" s="48">
        <v>107</v>
      </c>
      <c r="I97" s="584">
        <v>6284</v>
      </c>
      <c r="J97" s="197">
        <f>IF(Начало!$B$8=0,0,I97*(1-Начало!$B$8))</f>
        <v>0</v>
      </c>
      <c r="K97" s="208"/>
      <c r="L97" s="116"/>
      <c r="M97" s="626">
        <v>471000</v>
      </c>
      <c r="N97" s="116"/>
      <c r="O97" s="116"/>
      <c r="P97" s="909"/>
      <c r="Q97" s="190">
        <f t="shared" si="41"/>
        <v>0</v>
      </c>
      <c r="R97" s="191">
        <f t="shared" si="42"/>
        <v>0</v>
      </c>
      <c r="S97" s="191">
        <f t="shared" si="43"/>
        <v>0</v>
      </c>
      <c r="T97" s="96">
        <v>1030</v>
      </c>
      <c r="U97" s="96">
        <v>1456</v>
      </c>
      <c r="V97" s="96">
        <v>435</v>
      </c>
      <c r="W97" s="258">
        <f t="shared" ref="W97:W100" si="44">(T97/1000)*(U97/1000)*(V97/1000)</f>
        <v>0.65236079999999996</v>
      </c>
      <c r="X97" s="387">
        <v>118</v>
      </c>
      <c r="Y97" s="1198"/>
      <c r="Z97" s="1198"/>
      <c r="AA97" s="1057"/>
      <c r="AD97" s="1053"/>
      <c r="AF97" s="201"/>
    </row>
    <row r="98" spans="1:32" ht="12.75" customHeight="1">
      <c r="A98" s="62" t="s">
        <v>291</v>
      </c>
      <c r="B98" s="46">
        <v>20</v>
      </c>
      <c r="C98" s="93">
        <v>22</v>
      </c>
      <c r="D98" s="70">
        <v>6.1</v>
      </c>
      <c r="E98" s="49" t="s">
        <v>162</v>
      </c>
      <c r="F98" s="40">
        <v>59</v>
      </c>
      <c r="G98" s="444" t="s">
        <v>813</v>
      </c>
      <c r="H98" s="40">
        <v>137</v>
      </c>
      <c r="I98" s="581">
        <v>7380</v>
      </c>
      <c r="J98" s="197">
        <f>IF(Начало!$B$8=0,0,I98*(1-Начало!$B$8))</f>
        <v>0</v>
      </c>
      <c r="K98" s="134"/>
      <c r="L98" s="86"/>
      <c r="M98" s="626">
        <v>554000</v>
      </c>
      <c r="N98" s="116"/>
      <c r="O98" s="116"/>
      <c r="P98" s="909"/>
      <c r="Q98" s="190">
        <f t="shared" si="41"/>
        <v>0</v>
      </c>
      <c r="R98" s="191">
        <f t="shared" si="42"/>
        <v>0</v>
      </c>
      <c r="S98" s="191">
        <f t="shared" si="43"/>
        <v>0</v>
      </c>
      <c r="T98" s="96">
        <v>1270</v>
      </c>
      <c r="U98" s="96">
        <v>1720</v>
      </c>
      <c r="V98" s="96">
        <v>565</v>
      </c>
      <c r="W98" s="258">
        <f t="shared" si="44"/>
        <v>1.234186</v>
      </c>
      <c r="X98" s="387">
        <v>153</v>
      </c>
      <c r="Y98" s="1198"/>
      <c r="Z98" s="1198"/>
      <c r="AA98" s="1057"/>
      <c r="AD98" s="1053"/>
      <c r="AF98" s="201"/>
    </row>
    <row r="99" spans="1:32" ht="12.75" customHeight="1">
      <c r="A99" s="62" t="s">
        <v>292</v>
      </c>
      <c r="B99" s="46">
        <v>22.4</v>
      </c>
      <c r="C99" s="93">
        <v>24.5</v>
      </c>
      <c r="D99" s="70">
        <v>6.8</v>
      </c>
      <c r="E99" s="49" t="s">
        <v>162</v>
      </c>
      <c r="F99" s="40">
        <v>59</v>
      </c>
      <c r="G99" s="444" t="s">
        <v>813</v>
      </c>
      <c r="H99" s="93">
        <v>146.5</v>
      </c>
      <c r="I99" s="581">
        <v>7571</v>
      </c>
      <c r="J99" s="197">
        <f>IF(Начало!$B$8=0,0,I99*(1-Начало!$B$8))</f>
        <v>0</v>
      </c>
      <c r="K99" s="134"/>
      <c r="L99" s="238"/>
      <c r="M99" s="626">
        <v>568000</v>
      </c>
      <c r="N99" s="116"/>
      <c r="O99" s="116"/>
      <c r="P99" s="909"/>
      <c r="Q99" s="190">
        <f t="shared" si="41"/>
        <v>0</v>
      </c>
      <c r="R99" s="191">
        <f t="shared" si="42"/>
        <v>0</v>
      </c>
      <c r="S99" s="191">
        <f t="shared" si="43"/>
        <v>0</v>
      </c>
      <c r="T99" s="96">
        <v>1270</v>
      </c>
      <c r="U99" s="96">
        <v>1720</v>
      </c>
      <c r="V99" s="96">
        <v>565</v>
      </c>
      <c r="W99" s="258">
        <f t="shared" si="44"/>
        <v>1.234186</v>
      </c>
      <c r="X99" s="387">
        <v>162.5</v>
      </c>
      <c r="Y99" s="1198"/>
      <c r="Z99" s="1198"/>
      <c r="AA99" s="1057"/>
      <c r="AD99" s="1053"/>
      <c r="AF99" s="201"/>
    </row>
    <row r="100" spans="1:32" ht="12.75" customHeight="1" thickBot="1">
      <c r="A100" s="181" t="s">
        <v>293</v>
      </c>
      <c r="B100" s="457">
        <v>26</v>
      </c>
      <c r="C100" s="449">
        <v>28.5</v>
      </c>
      <c r="D100" s="327">
        <v>7.6</v>
      </c>
      <c r="E100" s="49" t="s">
        <v>162</v>
      </c>
      <c r="F100" s="452">
        <v>60</v>
      </c>
      <c r="G100" s="444" t="s">
        <v>813</v>
      </c>
      <c r="H100" s="452">
        <v>147</v>
      </c>
      <c r="I100" s="582">
        <v>8198</v>
      </c>
      <c r="J100" s="205">
        <f>IF(Начало!$B$8=0,0,I100*(1-Начало!$B$8))</f>
        <v>0</v>
      </c>
      <c r="K100" s="136"/>
      <c r="L100" s="116"/>
      <c r="M100" s="626">
        <v>615000</v>
      </c>
      <c r="N100" s="116"/>
      <c r="O100" s="116"/>
      <c r="P100" s="909"/>
      <c r="Q100" s="190">
        <f t="shared" si="41"/>
        <v>0</v>
      </c>
      <c r="R100" s="191">
        <f t="shared" si="42"/>
        <v>0</v>
      </c>
      <c r="S100" s="191">
        <f t="shared" si="43"/>
        <v>0</v>
      </c>
      <c r="T100" s="96">
        <v>1270</v>
      </c>
      <c r="U100" s="96">
        <v>1720</v>
      </c>
      <c r="V100" s="96">
        <v>565</v>
      </c>
      <c r="W100" s="258">
        <f t="shared" si="44"/>
        <v>1.234186</v>
      </c>
      <c r="X100" s="387">
        <v>163</v>
      </c>
      <c r="Y100" s="1198"/>
      <c r="Z100" s="1198"/>
      <c r="AA100" s="1057"/>
      <c r="AD100" s="1053"/>
      <c r="AF100" s="201"/>
    </row>
    <row r="101" spans="1:32" s="877" customFormat="1" ht="18" customHeight="1" thickBot="1">
      <c r="A101" s="758" t="s">
        <v>904</v>
      </c>
      <c r="B101" s="868"/>
      <c r="C101" s="868"/>
      <c r="D101" s="868"/>
      <c r="E101" s="868"/>
      <c r="F101" s="868"/>
      <c r="G101" s="868"/>
      <c r="H101" s="868"/>
      <c r="I101" s="869"/>
      <c r="J101" s="870"/>
      <c r="K101" s="871"/>
      <c r="L101" s="859"/>
      <c r="M101" s="872"/>
      <c r="N101" s="859"/>
      <c r="O101" s="859"/>
      <c r="P101" s="859"/>
      <c r="Q101" s="873"/>
      <c r="R101" s="874"/>
      <c r="S101" s="874"/>
      <c r="T101" s="875"/>
      <c r="U101" s="875"/>
      <c r="V101" s="875"/>
      <c r="W101" s="876"/>
      <c r="Y101" s="1198"/>
      <c r="Z101" s="1198"/>
      <c r="AA101" s="1057"/>
      <c r="AB101" s="38"/>
      <c r="AC101" s="1051"/>
      <c r="AD101" s="1053"/>
      <c r="AF101" s="878"/>
    </row>
    <row r="102" spans="1:32" ht="12.75" customHeight="1">
      <c r="A102" s="180" t="s">
        <v>59</v>
      </c>
      <c r="B102" s="93">
        <v>25.2</v>
      </c>
      <c r="C102" s="93">
        <v>27</v>
      </c>
      <c r="D102" s="93">
        <v>4.8</v>
      </c>
      <c r="E102" s="49" t="s">
        <v>162</v>
      </c>
      <c r="F102" s="40">
        <v>51</v>
      </c>
      <c r="G102" s="111" t="s">
        <v>65</v>
      </c>
      <c r="H102" s="40">
        <v>146</v>
      </c>
      <c r="I102" s="1061">
        <v>10164</v>
      </c>
      <c r="J102" s="197">
        <f>IF(Начало!$B$8=0,0,I102*(1-Начало!$B$8))</f>
        <v>0</v>
      </c>
      <c r="K102" s="123"/>
      <c r="L102" s="116"/>
      <c r="M102" s="625">
        <v>762000</v>
      </c>
      <c r="N102" s="116"/>
      <c r="O102" s="116"/>
      <c r="P102" s="909"/>
      <c r="Q102" s="190">
        <f>J102*K102</f>
        <v>0</v>
      </c>
      <c r="R102" s="191">
        <f>IF(OR(W102="",K102=""),0,K102*W102)</f>
        <v>0</v>
      </c>
      <c r="S102" s="191">
        <f>IF(OR(X102="",K102=""),0,K102*X102)</f>
        <v>0</v>
      </c>
      <c r="T102" s="386">
        <v>845</v>
      </c>
      <c r="U102" s="386">
        <v>1170</v>
      </c>
      <c r="V102" s="386">
        <v>600</v>
      </c>
      <c r="W102" s="258">
        <f>(T102/1000)*(U102/1000)*(V102/1000)</f>
        <v>0.59318999999999988</v>
      </c>
      <c r="X102" s="387">
        <v>155</v>
      </c>
      <c r="Y102" s="1198"/>
      <c r="Z102" s="1198"/>
      <c r="AA102" s="1056"/>
      <c r="AD102" s="1053"/>
      <c r="AF102" s="201"/>
    </row>
    <row r="103" spans="1:32" ht="12.75" customHeight="1">
      <c r="A103" s="180" t="s">
        <v>60</v>
      </c>
      <c r="B103" s="93">
        <v>28</v>
      </c>
      <c r="C103" s="93">
        <v>31.5</v>
      </c>
      <c r="D103" s="93">
        <v>6.1</v>
      </c>
      <c r="E103" s="49" t="s">
        <v>162</v>
      </c>
      <c r="F103" s="40">
        <v>52</v>
      </c>
      <c r="G103" s="111" t="s">
        <v>65</v>
      </c>
      <c r="H103" s="40">
        <v>146</v>
      </c>
      <c r="I103" s="1061">
        <v>10778</v>
      </c>
      <c r="J103" s="197">
        <f>IF(Начало!$B$8=0,0,I103*(1-Начало!$B$8))</f>
        <v>0</v>
      </c>
      <c r="K103" s="123"/>
      <c r="L103" s="116"/>
      <c r="M103" s="625">
        <v>808000</v>
      </c>
      <c r="N103" s="116"/>
      <c r="O103" s="116"/>
      <c r="P103" s="909"/>
      <c r="Q103" s="190">
        <f>J103*K103</f>
        <v>0</v>
      </c>
      <c r="R103" s="191">
        <f>IF(OR(W103="",K103=""),0,K103*W103)</f>
        <v>0</v>
      </c>
      <c r="S103" s="191">
        <f>IF(OR(X103="",K103=""),0,K103*X103)</f>
        <v>0</v>
      </c>
      <c r="T103" s="386">
        <v>845</v>
      </c>
      <c r="U103" s="386">
        <v>1170</v>
      </c>
      <c r="V103" s="386">
        <v>600</v>
      </c>
      <c r="W103" s="258">
        <f>(T103/1000)*(U103/1000)*(V103/1000)</f>
        <v>0.59318999999999988</v>
      </c>
      <c r="X103" s="387">
        <v>155</v>
      </c>
      <c r="Y103" s="1198"/>
      <c r="Z103" s="1198"/>
      <c r="AA103" s="1056"/>
      <c r="AD103" s="1053"/>
      <c r="AF103" s="201"/>
    </row>
    <row r="104" spans="1:32" ht="12.75" customHeight="1" thickBot="1">
      <c r="A104" s="180" t="s">
        <v>61</v>
      </c>
      <c r="B104" s="93">
        <v>33.5</v>
      </c>
      <c r="C104" s="93">
        <v>37.5</v>
      </c>
      <c r="D104" s="93">
        <v>8</v>
      </c>
      <c r="E104" s="49" t="s">
        <v>162</v>
      </c>
      <c r="F104" s="40">
        <v>52</v>
      </c>
      <c r="G104" s="111" t="s">
        <v>65</v>
      </c>
      <c r="H104" s="40">
        <v>147</v>
      </c>
      <c r="I104" s="1061">
        <v>11529</v>
      </c>
      <c r="J104" s="197">
        <f>IF(Начало!$B$8=0,0,I104*(1-Начало!$B$8))</f>
        <v>0</v>
      </c>
      <c r="K104" s="123"/>
      <c r="L104" s="116"/>
      <c r="M104" s="625">
        <v>865000</v>
      </c>
      <c r="N104" s="116"/>
      <c r="O104" s="116"/>
      <c r="P104" s="909"/>
      <c r="Q104" s="190">
        <f>J104*K104</f>
        <v>0</v>
      </c>
      <c r="R104" s="191">
        <f>IF(OR(W104="",K104=""),0,K104*W104)</f>
        <v>0</v>
      </c>
      <c r="S104" s="191">
        <f>IF(OR(X104="",K104=""),0,K104*X104)</f>
        <v>0</v>
      </c>
      <c r="T104" s="386">
        <v>845</v>
      </c>
      <c r="U104" s="386">
        <v>1170</v>
      </c>
      <c r="V104" s="386">
        <v>600</v>
      </c>
      <c r="W104" s="258">
        <f>(T104/1000)*(U104/1000)*(V104/1000)</f>
        <v>0.59318999999999988</v>
      </c>
      <c r="X104" s="387">
        <v>156</v>
      </c>
      <c r="Y104" s="1198"/>
      <c r="Z104" s="1198"/>
      <c r="AA104" s="1056"/>
      <c r="AD104" s="1053"/>
      <c r="AF104" s="201"/>
    </row>
    <row r="105" spans="1:32" s="862" customFormat="1" ht="27.75" customHeight="1" thickBot="1">
      <c r="A105" s="1296" t="s">
        <v>1584</v>
      </c>
      <c r="B105" s="1275"/>
      <c r="C105" s="1275"/>
      <c r="D105" s="1275"/>
      <c r="E105" s="1275"/>
      <c r="F105" s="1275"/>
      <c r="G105" s="1297"/>
      <c r="H105" s="1275"/>
      <c r="I105" s="1298"/>
      <c r="J105" s="1275"/>
      <c r="K105" s="1276"/>
      <c r="L105" s="1279"/>
      <c r="M105" s="1012"/>
      <c r="N105" s="216"/>
      <c r="O105" s="216"/>
      <c r="P105" s="216"/>
      <c r="Q105" s="216"/>
      <c r="R105" s="216"/>
      <c r="S105" s="1277"/>
      <c r="T105" s="879"/>
      <c r="U105" s="879"/>
      <c r="Y105" s="1279"/>
      <c r="Z105" s="1279"/>
      <c r="AA105" s="1259"/>
      <c r="AC105" s="1052"/>
      <c r="AD105" s="1299"/>
      <c r="AF105" s="865"/>
    </row>
    <row r="106" spans="1:32" s="862" customFormat="1" ht="24.75" customHeight="1" thickBot="1">
      <c r="A106" s="758" t="s">
        <v>1627</v>
      </c>
      <c r="B106" s="310"/>
      <c r="C106" s="310"/>
      <c r="D106" s="310"/>
      <c r="E106" s="310"/>
      <c r="F106" s="310"/>
      <c r="G106" s="310"/>
      <c r="H106" s="310"/>
      <c r="I106" s="343"/>
      <c r="J106" s="311"/>
      <c r="K106" s="312"/>
      <c r="L106" s="857"/>
      <c r="M106" s="628"/>
      <c r="N106" s="860"/>
      <c r="O106" s="860"/>
      <c r="P106" s="860"/>
      <c r="Q106" s="860"/>
      <c r="R106" s="860"/>
      <c r="S106" s="855"/>
      <c r="T106" s="879"/>
      <c r="U106" s="879"/>
      <c r="Y106" s="1198"/>
      <c r="Z106" s="1198"/>
      <c r="AA106" s="1056"/>
      <c r="AB106" s="38"/>
      <c r="AC106" s="1051"/>
      <c r="AD106" s="1053"/>
      <c r="AF106" s="865"/>
    </row>
    <row r="107" spans="1:32" ht="12.75">
      <c r="A107" s="149" t="s">
        <v>1592</v>
      </c>
      <c r="B107" s="615">
        <v>22.4</v>
      </c>
      <c r="C107" s="1307">
        <v>25</v>
      </c>
      <c r="D107" s="1307">
        <v>5.25</v>
      </c>
      <c r="E107" s="1307" t="s">
        <v>162</v>
      </c>
      <c r="F107" s="1307">
        <v>58</v>
      </c>
      <c r="G107" s="1307" t="s">
        <v>433</v>
      </c>
      <c r="H107" s="1307">
        <v>232</v>
      </c>
      <c r="I107" s="1071">
        <v>14761</v>
      </c>
      <c r="J107" s="197">
        <f>IF(Начало!$B$8=0,0,I107*(1-Начало!$B$8))</f>
        <v>0</v>
      </c>
      <c r="K107" s="208"/>
      <c r="L107" s="116"/>
      <c r="M107" s="625">
        <v>1107000</v>
      </c>
      <c r="N107" s="116"/>
      <c r="O107" s="116"/>
      <c r="P107" s="1259"/>
      <c r="Q107" s="190">
        <f t="shared" ref="Q107:Q113" si="45">J107*K107</f>
        <v>0</v>
      </c>
      <c r="R107" s="191">
        <f t="shared" ref="R107:R113" si="46">IF(OR(W107="",K107=""),0,K107*W107)</f>
        <v>0</v>
      </c>
      <c r="S107" s="191">
        <f t="shared" ref="S107:S113" si="47">IF(OR(X107="",K107=""),0,K107*X107)</f>
        <v>0</v>
      </c>
      <c r="T107" s="1300">
        <v>1090</v>
      </c>
      <c r="U107" s="1300">
        <v>1805</v>
      </c>
      <c r="V107" s="1301">
        <v>855</v>
      </c>
      <c r="W107" s="120">
        <f t="shared" ref="W107:W113" si="48">(T107/1000)*(U107/1000)*(V107/1000)</f>
        <v>1.6821697500000001</v>
      </c>
      <c r="X107" s="1301">
        <v>247</v>
      </c>
      <c r="Y107" s="1198"/>
      <c r="Z107" s="1198"/>
      <c r="AA107" s="1056"/>
      <c r="AD107" s="1053"/>
      <c r="AF107" s="201"/>
    </row>
    <row r="108" spans="1:32" ht="12.75">
      <c r="A108" s="64" t="s">
        <v>1593</v>
      </c>
      <c r="B108" s="50">
        <v>28</v>
      </c>
      <c r="C108" s="49">
        <v>31.5</v>
      </c>
      <c r="D108" s="49">
        <v>7.18</v>
      </c>
      <c r="E108" s="49" t="s">
        <v>162</v>
      </c>
      <c r="F108" s="49">
        <v>58</v>
      </c>
      <c r="G108" s="49" t="s">
        <v>433</v>
      </c>
      <c r="H108" s="49">
        <v>232</v>
      </c>
      <c r="I108" s="1067">
        <v>15279</v>
      </c>
      <c r="J108" s="196">
        <f>IF(Начало!$B$8=0,0,I108*(1-Начало!$B$8))</f>
        <v>0</v>
      </c>
      <c r="K108" s="134"/>
      <c r="L108" s="116"/>
      <c r="M108" s="625">
        <v>1146000</v>
      </c>
      <c r="N108" s="116"/>
      <c r="O108" s="116"/>
      <c r="P108" s="1259"/>
      <c r="Q108" s="190">
        <f t="shared" si="45"/>
        <v>0</v>
      </c>
      <c r="R108" s="191">
        <f t="shared" si="46"/>
        <v>0</v>
      </c>
      <c r="S108" s="191">
        <f t="shared" si="47"/>
        <v>0</v>
      </c>
      <c r="T108" s="1300">
        <v>1090</v>
      </c>
      <c r="U108" s="1300">
        <v>1805</v>
      </c>
      <c r="V108" s="1301">
        <v>855</v>
      </c>
      <c r="W108" s="120">
        <f t="shared" si="48"/>
        <v>1.6821697500000001</v>
      </c>
      <c r="X108" s="1301">
        <v>247</v>
      </c>
      <c r="Y108" s="1198"/>
      <c r="Z108" s="1198"/>
      <c r="AA108" s="1056"/>
      <c r="AD108" s="1053"/>
      <c r="AF108" s="201"/>
    </row>
    <row r="109" spans="1:32" ht="12.75">
      <c r="A109" s="64" t="s">
        <v>1594</v>
      </c>
      <c r="B109" s="50">
        <v>33.5</v>
      </c>
      <c r="C109" s="49">
        <v>37.5</v>
      </c>
      <c r="D109" s="49">
        <v>8.64</v>
      </c>
      <c r="E109" s="49" t="s">
        <v>162</v>
      </c>
      <c r="F109" s="49">
        <v>60</v>
      </c>
      <c r="G109" s="49" t="s">
        <v>433</v>
      </c>
      <c r="H109" s="49">
        <v>232</v>
      </c>
      <c r="I109" s="1067">
        <v>17350</v>
      </c>
      <c r="J109" s="196">
        <f>IF(Начало!$B$8=0,0,I109*(1-Начало!$B$8))</f>
        <v>0</v>
      </c>
      <c r="K109" s="134"/>
      <c r="L109" s="116"/>
      <c r="M109" s="625">
        <v>1301000</v>
      </c>
      <c r="N109" s="116"/>
      <c r="O109" s="116"/>
      <c r="P109" s="1259"/>
      <c r="Q109" s="190">
        <f t="shared" si="45"/>
        <v>0</v>
      </c>
      <c r="R109" s="191">
        <f t="shared" si="46"/>
        <v>0</v>
      </c>
      <c r="S109" s="191">
        <f t="shared" si="47"/>
        <v>0</v>
      </c>
      <c r="T109" s="1300">
        <v>1090</v>
      </c>
      <c r="U109" s="1300">
        <v>1805</v>
      </c>
      <c r="V109" s="1301">
        <v>855</v>
      </c>
      <c r="W109" s="120">
        <f t="shared" si="48"/>
        <v>1.6821697500000001</v>
      </c>
      <c r="X109" s="1301">
        <v>247</v>
      </c>
      <c r="Y109" s="1198"/>
      <c r="Z109" s="1198"/>
      <c r="AA109" s="1056"/>
      <c r="AD109" s="1053"/>
      <c r="AF109" s="201"/>
    </row>
    <row r="110" spans="1:32" ht="12.75">
      <c r="A110" s="64" t="s">
        <v>1595</v>
      </c>
      <c r="B110" s="50">
        <v>40</v>
      </c>
      <c r="C110" s="49">
        <v>45</v>
      </c>
      <c r="D110" s="49">
        <v>9.83</v>
      </c>
      <c r="E110" s="49" t="s">
        <v>162</v>
      </c>
      <c r="F110" s="49">
        <v>61</v>
      </c>
      <c r="G110" s="49" t="s">
        <v>810</v>
      </c>
      <c r="H110" s="49">
        <v>291</v>
      </c>
      <c r="I110" s="1067">
        <v>19939</v>
      </c>
      <c r="J110" s="196">
        <f>IF(Начало!$B$8=0,0,I110*(1-Начало!$B$8))</f>
        <v>0</v>
      </c>
      <c r="K110" s="134"/>
      <c r="L110" s="238"/>
      <c r="M110" s="625">
        <v>1495000</v>
      </c>
      <c r="N110" s="116"/>
      <c r="O110" s="116"/>
      <c r="P110" s="1259"/>
      <c r="Q110" s="190">
        <f t="shared" si="45"/>
        <v>0</v>
      </c>
      <c r="R110" s="191">
        <f t="shared" si="46"/>
        <v>0</v>
      </c>
      <c r="S110" s="191">
        <f t="shared" si="47"/>
        <v>0</v>
      </c>
      <c r="T110" s="1300">
        <v>1405</v>
      </c>
      <c r="U110" s="1300">
        <v>1805</v>
      </c>
      <c r="V110" s="1301">
        <v>910</v>
      </c>
      <c r="W110" s="120">
        <f t="shared" si="48"/>
        <v>2.3077827499999999</v>
      </c>
      <c r="X110" s="1301">
        <v>325</v>
      </c>
      <c r="Y110" s="1198"/>
      <c r="Z110" s="1198"/>
      <c r="AA110" s="1056"/>
      <c r="AD110" s="1053"/>
      <c r="AF110" s="201"/>
    </row>
    <row r="111" spans="1:32" ht="12.75">
      <c r="A111" s="248" t="s">
        <v>1596</v>
      </c>
      <c r="B111" s="249">
        <v>45</v>
      </c>
      <c r="C111" s="250">
        <v>50</v>
      </c>
      <c r="D111" s="250">
        <v>12</v>
      </c>
      <c r="E111" s="250" t="s">
        <v>162</v>
      </c>
      <c r="F111" s="250">
        <v>64</v>
      </c>
      <c r="G111" s="250" t="s">
        <v>810</v>
      </c>
      <c r="H111" s="250">
        <v>291</v>
      </c>
      <c r="I111" s="1072">
        <v>20975</v>
      </c>
      <c r="J111" s="200">
        <f>IF(Начало!$B$8=0,0,I111*(1-Начало!$B$8))</f>
        <v>0</v>
      </c>
      <c r="K111" s="135"/>
      <c r="L111" s="116"/>
      <c r="M111" s="625">
        <v>1573000</v>
      </c>
      <c r="N111" s="116"/>
      <c r="O111" s="116"/>
      <c r="P111" s="1259"/>
      <c r="Q111" s="190">
        <f t="shared" si="45"/>
        <v>0</v>
      </c>
      <c r="R111" s="191">
        <f t="shared" si="46"/>
        <v>0</v>
      </c>
      <c r="S111" s="191">
        <f t="shared" si="47"/>
        <v>0</v>
      </c>
      <c r="T111" s="1300">
        <v>1405</v>
      </c>
      <c r="U111" s="1300">
        <v>1805</v>
      </c>
      <c r="V111" s="1301">
        <v>910</v>
      </c>
      <c r="W111" s="120">
        <f t="shared" si="48"/>
        <v>2.3077827499999999</v>
      </c>
      <c r="X111" s="1301">
        <v>325</v>
      </c>
      <c r="Y111" s="1198"/>
      <c r="Z111" s="1198"/>
      <c r="AA111" s="1056"/>
      <c r="AD111" s="1053"/>
      <c r="AF111" s="201"/>
    </row>
    <row r="112" spans="1:32" ht="12.75">
      <c r="A112" s="64" t="s">
        <v>1597</v>
      </c>
      <c r="B112" s="50">
        <v>50</v>
      </c>
      <c r="C112" s="49">
        <v>56</v>
      </c>
      <c r="D112" s="49">
        <v>13.81</v>
      </c>
      <c r="E112" s="49" t="s">
        <v>162</v>
      </c>
      <c r="F112" s="49">
        <v>65</v>
      </c>
      <c r="G112" s="49" t="s">
        <v>810</v>
      </c>
      <c r="H112" s="49">
        <v>291</v>
      </c>
      <c r="I112" s="1067">
        <v>22011</v>
      </c>
      <c r="J112" s="196">
        <f>IF(Начало!$B$8=0,0,I112*(1-Начало!$B$8))</f>
        <v>0</v>
      </c>
      <c r="K112" s="1280"/>
      <c r="L112" s="238"/>
      <c r="M112" s="625">
        <v>1651000</v>
      </c>
      <c r="N112" s="1279"/>
      <c r="O112" s="1279"/>
      <c r="P112" s="1259"/>
      <c r="Q112" s="190">
        <f t="shared" si="45"/>
        <v>0</v>
      </c>
      <c r="R112" s="191">
        <f t="shared" si="46"/>
        <v>0</v>
      </c>
      <c r="S112" s="191">
        <f t="shared" si="47"/>
        <v>0</v>
      </c>
      <c r="T112" s="1300">
        <v>1405</v>
      </c>
      <c r="U112" s="1300">
        <v>1805</v>
      </c>
      <c r="V112" s="1301">
        <v>910</v>
      </c>
      <c r="W112" s="120">
        <f t="shared" si="48"/>
        <v>2.3077827499999999</v>
      </c>
      <c r="X112" s="1301">
        <v>325</v>
      </c>
      <c r="Y112" s="1279"/>
      <c r="Z112" s="1279"/>
      <c r="AA112" s="1259"/>
      <c r="AD112" s="1053"/>
      <c r="AF112" s="201"/>
    </row>
    <row r="113" spans="1:32" ht="13.5" thickBot="1">
      <c r="A113" s="248" t="s">
        <v>1598</v>
      </c>
      <c r="B113" s="249">
        <v>56</v>
      </c>
      <c r="C113" s="250">
        <v>63</v>
      </c>
      <c r="D113" s="250">
        <v>17.39</v>
      </c>
      <c r="E113" s="250" t="s">
        <v>162</v>
      </c>
      <c r="F113" s="250">
        <v>65</v>
      </c>
      <c r="G113" s="250" t="s">
        <v>810</v>
      </c>
      <c r="H113" s="250">
        <v>291</v>
      </c>
      <c r="I113" s="1072">
        <v>23564</v>
      </c>
      <c r="J113" s="200">
        <f>IF(Начало!$B$8=0,0,I113*(1-Начало!$B$8))</f>
        <v>0</v>
      </c>
      <c r="K113" s="1281"/>
      <c r="L113" s="1279"/>
      <c r="M113" s="625">
        <v>1767000</v>
      </c>
      <c r="N113" s="1279"/>
      <c r="O113" s="1279"/>
      <c r="P113" s="1259"/>
      <c r="Q113" s="190">
        <f t="shared" si="45"/>
        <v>0</v>
      </c>
      <c r="R113" s="191">
        <f t="shared" si="46"/>
        <v>0</v>
      </c>
      <c r="S113" s="191">
        <f t="shared" si="47"/>
        <v>0</v>
      </c>
      <c r="T113" s="1300">
        <v>1405</v>
      </c>
      <c r="U113" s="1300">
        <v>1805</v>
      </c>
      <c r="V113" s="1301">
        <v>910</v>
      </c>
      <c r="W113" s="120">
        <f t="shared" si="48"/>
        <v>2.3077827499999999</v>
      </c>
      <c r="X113" s="1301">
        <v>325</v>
      </c>
      <c r="Y113" s="1279"/>
      <c r="Z113" s="1279"/>
      <c r="AA113" s="1259"/>
      <c r="AD113" s="1053"/>
      <c r="AF113" s="201"/>
    </row>
    <row r="114" spans="1:32" s="862" customFormat="1" ht="18" customHeight="1" thickBot="1">
      <c r="A114" s="550" t="s">
        <v>1605</v>
      </c>
      <c r="B114" s="310"/>
      <c r="C114" s="310"/>
      <c r="D114" s="310"/>
      <c r="E114" s="310"/>
      <c r="F114" s="310"/>
      <c r="G114" s="310"/>
      <c r="H114" s="310"/>
      <c r="I114" s="343"/>
      <c r="J114" s="311"/>
      <c r="K114" s="312"/>
      <c r="L114" s="857"/>
      <c r="M114" s="628"/>
      <c r="N114" s="860"/>
      <c r="O114" s="860"/>
      <c r="P114" s="1259"/>
      <c r="Q114" s="860"/>
      <c r="R114" s="860"/>
      <c r="S114" s="855"/>
      <c r="T114" s="879"/>
      <c r="U114" s="879"/>
      <c r="Y114" s="1198"/>
      <c r="Z114" s="1198"/>
      <c r="AA114" s="1056"/>
      <c r="AB114" s="38"/>
      <c r="AC114" s="1051"/>
      <c r="AD114" s="1053"/>
      <c r="AF114" s="865"/>
    </row>
    <row r="115" spans="1:32" ht="12.75">
      <c r="A115" s="182" t="s">
        <v>1599</v>
      </c>
      <c r="B115" s="275" t="s">
        <v>162</v>
      </c>
      <c r="C115" s="276" t="s">
        <v>162</v>
      </c>
      <c r="D115" s="276" t="s">
        <v>162</v>
      </c>
      <c r="E115" s="276" t="s">
        <v>162</v>
      </c>
      <c r="F115" s="276" t="s">
        <v>162</v>
      </c>
      <c r="G115" s="276" t="s">
        <v>1615</v>
      </c>
      <c r="H115" s="276">
        <v>10.4</v>
      </c>
      <c r="I115" s="1066">
        <v>1979</v>
      </c>
      <c r="J115" s="206">
        <f>IF(Начало!$B$8=0,0,I115*(1-Начало!$B$8))</f>
        <v>0</v>
      </c>
      <c r="K115" s="154"/>
      <c r="L115" s="116"/>
      <c r="M115" s="627">
        <v>148000</v>
      </c>
      <c r="N115" s="116"/>
      <c r="O115" s="116"/>
      <c r="P115" s="1259"/>
      <c r="Q115" s="190">
        <f t="shared" ref="Q115:Q120" si="49">J115*K115</f>
        <v>0</v>
      </c>
      <c r="R115" s="191">
        <f t="shared" ref="R115:R120" si="50">IF(OR(W115="",K115=""),0,K115*W115)</f>
        <v>0</v>
      </c>
      <c r="S115" s="191">
        <f t="shared" ref="S115:S120" si="51">IF(OR(X115="",K115=""),0,K115*X115)</f>
        <v>0</v>
      </c>
      <c r="T115" s="1300">
        <v>740</v>
      </c>
      <c r="U115" s="1300">
        <v>275</v>
      </c>
      <c r="V115" s="1301">
        <v>405</v>
      </c>
      <c r="W115" s="120">
        <f t="shared" ref="W115:W120" si="52">(T115/1000)*(U115/1000)*(V115/1000)</f>
        <v>8.2417500000000005E-2</v>
      </c>
      <c r="X115" s="1301">
        <v>14</v>
      </c>
      <c r="Y115" s="1198"/>
      <c r="Z115" s="1198"/>
      <c r="AA115" s="1056"/>
      <c r="AD115" s="1053"/>
      <c r="AF115" s="201"/>
    </row>
    <row r="116" spans="1:32" ht="12.75">
      <c r="A116" s="283" t="s">
        <v>1600</v>
      </c>
      <c r="B116" s="284" t="s">
        <v>162</v>
      </c>
      <c r="C116" s="285" t="s">
        <v>162</v>
      </c>
      <c r="D116" s="285" t="s">
        <v>162</v>
      </c>
      <c r="E116" s="285" t="s">
        <v>162</v>
      </c>
      <c r="F116" s="285" t="s">
        <v>162</v>
      </c>
      <c r="G116" s="285" t="s">
        <v>1616</v>
      </c>
      <c r="H116" s="285">
        <v>33</v>
      </c>
      <c r="I116" s="1073">
        <v>3911</v>
      </c>
      <c r="J116" s="286">
        <f>IF(Начало!$B$8=0,0,I116*(1-Начало!$B$8))</f>
        <v>0</v>
      </c>
      <c r="K116" s="274"/>
      <c r="L116" s="116"/>
      <c r="M116" s="630">
        <v>293000</v>
      </c>
      <c r="N116" s="116"/>
      <c r="O116" s="116"/>
      <c r="P116" s="1259"/>
      <c r="Q116" s="190">
        <f t="shared" si="49"/>
        <v>0</v>
      </c>
      <c r="R116" s="191">
        <f t="shared" si="50"/>
        <v>0</v>
      </c>
      <c r="S116" s="191">
        <f t="shared" si="51"/>
        <v>0</v>
      </c>
      <c r="T116" s="1300">
        <v>1020</v>
      </c>
      <c r="U116" s="1300">
        <v>390</v>
      </c>
      <c r="V116" s="1301">
        <v>850</v>
      </c>
      <c r="W116" s="120">
        <f t="shared" si="52"/>
        <v>0.33813000000000004</v>
      </c>
      <c r="X116" s="1301">
        <v>58</v>
      </c>
      <c r="Y116" s="1198"/>
      <c r="Z116" s="1198"/>
      <c r="AA116" s="1056"/>
      <c r="AD116" s="1053"/>
      <c r="AF116" s="201"/>
    </row>
    <row r="117" spans="1:32" ht="12.75">
      <c r="A117" s="248" t="s">
        <v>1601</v>
      </c>
      <c r="B117" s="249" t="s">
        <v>162</v>
      </c>
      <c r="C117" s="250" t="s">
        <v>162</v>
      </c>
      <c r="D117" s="250" t="s">
        <v>162</v>
      </c>
      <c r="E117" s="250" t="s">
        <v>162</v>
      </c>
      <c r="F117" s="250" t="s">
        <v>162</v>
      </c>
      <c r="G117" s="250" t="s">
        <v>1617</v>
      </c>
      <c r="H117" s="250">
        <v>36</v>
      </c>
      <c r="I117" s="1072">
        <v>5282</v>
      </c>
      <c r="J117" s="200">
        <f>IF(Начало!$B$8=0,0,I117*(1-Начало!$B$8))</f>
        <v>0</v>
      </c>
      <c r="K117" s="135"/>
      <c r="L117" s="238"/>
      <c r="M117" s="626">
        <v>396000</v>
      </c>
      <c r="N117" s="116"/>
      <c r="O117" s="116"/>
      <c r="P117" s="1259"/>
      <c r="Q117" s="190">
        <f t="shared" si="49"/>
        <v>0</v>
      </c>
      <c r="R117" s="191">
        <f t="shared" si="50"/>
        <v>0</v>
      </c>
      <c r="S117" s="191">
        <f t="shared" si="51"/>
        <v>0</v>
      </c>
      <c r="T117" s="1300">
        <v>1020</v>
      </c>
      <c r="U117" s="1300">
        <v>390</v>
      </c>
      <c r="V117" s="1301">
        <v>850</v>
      </c>
      <c r="W117" s="120">
        <f t="shared" si="52"/>
        <v>0.33813000000000004</v>
      </c>
      <c r="X117" s="1301">
        <v>61</v>
      </c>
      <c r="Y117" s="1198"/>
      <c r="Z117" s="1198"/>
      <c r="AA117" s="1056"/>
      <c r="AD117" s="1053"/>
      <c r="AF117" s="201"/>
    </row>
    <row r="118" spans="1:32" ht="12.75">
      <c r="A118" s="248" t="s">
        <v>1602</v>
      </c>
      <c r="B118" s="249" t="s">
        <v>162</v>
      </c>
      <c r="C118" s="250" t="s">
        <v>162</v>
      </c>
      <c r="D118" s="250" t="s">
        <v>162</v>
      </c>
      <c r="E118" s="250" t="s">
        <v>162</v>
      </c>
      <c r="F118" s="250" t="s">
        <v>162</v>
      </c>
      <c r="G118" s="250" t="s">
        <v>1617</v>
      </c>
      <c r="H118" s="250">
        <v>48</v>
      </c>
      <c r="I118" s="1072">
        <v>6629</v>
      </c>
      <c r="J118" s="200">
        <f>IF(Начало!$B$8=0,0,I118*(1-Начало!$B$8))</f>
        <v>0</v>
      </c>
      <c r="K118" s="135"/>
      <c r="L118" s="116"/>
      <c r="M118" s="626">
        <v>497000</v>
      </c>
      <c r="N118" s="116"/>
      <c r="O118" s="116"/>
      <c r="P118" s="1259"/>
      <c r="Q118" s="190">
        <f t="shared" si="49"/>
        <v>0</v>
      </c>
      <c r="R118" s="191">
        <f t="shared" si="50"/>
        <v>0</v>
      </c>
      <c r="S118" s="191">
        <f t="shared" si="51"/>
        <v>0</v>
      </c>
      <c r="T118" s="1300">
        <v>1320</v>
      </c>
      <c r="U118" s="1300">
        <v>390</v>
      </c>
      <c r="V118" s="1301">
        <v>850</v>
      </c>
      <c r="W118" s="120">
        <f t="shared" si="52"/>
        <v>0.43758000000000002</v>
      </c>
      <c r="X118" s="1301">
        <v>79</v>
      </c>
      <c r="Y118" s="1198"/>
      <c r="Z118" s="1198"/>
      <c r="AA118" s="1056"/>
      <c r="AD118" s="1053"/>
      <c r="AF118" s="201"/>
    </row>
    <row r="119" spans="1:32" ht="12.75">
      <c r="A119" s="248" t="s">
        <v>1603</v>
      </c>
      <c r="B119" s="249" t="s">
        <v>162</v>
      </c>
      <c r="C119" s="250" t="s">
        <v>162</v>
      </c>
      <c r="D119" s="250" t="s">
        <v>162</v>
      </c>
      <c r="E119" s="250" t="s">
        <v>162</v>
      </c>
      <c r="F119" s="250" t="s">
        <v>162</v>
      </c>
      <c r="G119" s="250" t="s">
        <v>1617</v>
      </c>
      <c r="H119" s="250">
        <v>51</v>
      </c>
      <c r="I119" s="1072">
        <v>7871</v>
      </c>
      <c r="J119" s="200">
        <f>IF(Начало!$B$8=0,0,I119*(1-Начало!$B$8))</f>
        <v>0</v>
      </c>
      <c r="K119" s="135"/>
      <c r="L119" s="116"/>
      <c r="M119" s="626">
        <v>590000</v>
      </c>
      <c r="N119" s="116"/>
      <c r="O119" s="116"/>
      <c r="P119" s="1259"/>
      <c r="Q119" s="190">
        <f t="shared" si="49"/>
        <v>0</v>
      </c>
      <c r="R119" s="191">
        <f t="shared" si="50"/>
        <v>0</v>
      </c>
      <c r="S119" s="191">
        <f t="shared" si="51"/>
        <v>0</v>
      </c>
      <c r="T119" s="1300">
        <v>1320</v>
      </c>
      <c r="U119" s="1300">
        <v>390</v>
      </c>
      <c r="V119" s="1301">
        <v>850</v>
      </c>
      <c r="W119" s="120">
        <f t="shared" si="52"/>
        <v>0.43758000000000002</v>
      </c>
      <c r="X119" s="1301">
        <v>82</v>
      </c>
      <c r="Y119" s="1198"/>
      <c r="Z119" s="1198"/>
      <c r="AA119" s="1056"/>
      <c r="AD119" s="1053"/>
      <c r="AF119" s="201"/>
    </row>
    <row r="120" spans="1:32" ht="13.5" thickBot="1">
      <c r="A120" s="248" t="s">
        <v>1604</v>
      </c>
      <c r="B120" s="249" t="s">
        <v>162</v>
      </c>
      <c r="C120" s="250" t="s">
        <v>162</v>
      </c>
      <c r="D120" s="250" t="s">
        <v>162</v>
      </c>
      <c r="E120" s="250" t="s">
        <v>162</v>
      </c>
      <c r="F120" s="250" t="s">
        <v>162</v>
      </c>
      <c r="G120" s="250" t="s">
        <v>1617</v>
      </c>
      <c r="H120" s="250">
        <v>24</v>
      </c>
      <c r="I120" s="1072">
        <v>9064</v>
      </c>
      <c r="J120" s="200">
        <f>IF(Начало!$B$8=0,0,I120*(1-Начало!$B$8))</f>
        <v>0</v>
      </c>
      <c r="K120" s="135"/>
      <c r="L120" s="116"/>
      <c r="M120" s="626">
        <v>680000</v>
      </c>
      <c r="N120" s="116"/>
      <c r="O120" s="116"/>
      <c r="P120" s="1259"/>
      <c r="Q120" s="190">
        <f t="shared" si="49"/>
        <v>0</v>
      </c>
      <c r="R120" s="191">
        <f t="shared" si="50"/>
        <v>0</v>
      </c>
      <c r="S120" s="191">
        <f t="shared" si="51"/>
        <v>0</v>
      </c>
      <c r="T120" s="1300">
        <v>1320</v>
      </c>
      <c r="U120" s="1300">
        <v>390</v>
      </c>
      <c r="V120" s="1301">
        <v>850</v>
      </c>
      <c r="W120" s="120">
        <f t="shared" si="52"/>
        <v>0.43758000000000002</v>
      </c>
      <c r="X120" s="1301">
        <v>85</v>
      </c>
      <c r="Y120" s="1198"/>
      <c r="Z120" s="1198"/>
      <c r="AA120" s="1056"/>
      <c r="AD120" s="1053"/>
      <c r="AF120" s="201"/>
    </row>
    <row r="121" spans="1:32" ht="20.25" customHeight="1" thickBot="1">
      <c r="A121" s="389" t="s">
        <v>1638</v>
      </c>
      <c r="B121" s="390"/>
      <c r="C121" s="390"/>
      <c r="D121" s="390"/>
      <c r="E121" s="390"/>
      <c r="F121" s="390"/>
      <c r="G121" s="391"/>
      <c r="H121" s="390"/>
      <c r="I121" s="392"/>
      <c r="J121" s="390"/>
      <c r="K121" s="393"/>
      <c r="L121" s="116"/>
      <c r="M121" s="631"/>
      <c r="N121" s="214"/>
      <c r="O121" s="116"/>
      <c r="P121" s="214"/>
      <c r="Q121" s="190"/>
      <c r="R121" s="191"/>
      <c r="S121" s="191"/>
      <c r="Y121" s="1198"/>
      <c r="Z121" s="1198"/>
      <c r="AA121" s="1056"/>
      <c r="AD121" s="1053"/>
      <c r="AF121" s="201"/>
    </row>
    <row r="122" spans="1:32" ht="19.5" customHeight="1">
      <c r="A122" s="1458" t="s">
        <v>163</v>
      </c>
      <c r="B122" s="1462" t="s">
        <v>341</v>
      </c>
      <c r="C122" s="1462"/>
      <c r="D122" s="1455" t="s">
        <v>441</v>
      </c>
      <c r="E122" s="1455" t="s">
        <v>166</v>
      </c>
      <c r="F122" s="1455" t="s">
        <v>905</v>
      </c>
      <c r="G122" s="1455" t="s">
        <v>26</v>
      </c>
      <c r="H122" s="1455" t="s">
        <v>169</v>
      </c>
      <c r="I122" s="1463" t="s">
        <v>6</v>
      </c>
      <c r="J122" s="1465" t="s">
        <v>14</v>
      </c>
      <c r="K122" s="1453" t="s">
        <v>139</v>
      </c>
      <c r="L122" s="116"/>
      <c r="M122" s="1431"/>
      <c r="N122" s="212"/>
      <c r="O122" s="212"/>
      <c r="P122" s="755"/>
      <c r="Q122" s="212"/>
      <c r="R122" s="212"/>
      <c r="S122" s="212"/>
      <c r="Y122" s="1198"/>
      <c r="Z122" s="1198"/>
      <c r="AA122" s="1056"/>
      <c r="AD122" s="1053"/>
    </row>
    <row r="123" spans="1:32" ht="18.75" customHeight="1" thickBot="1">
      <c r="A123" s="1444"/>
      <c r="B123" s="308" t="s">
        <v>167</v>
      </c>
      <c r="C123" s="308" t="s">
        <v>168</v>
      </c>
      <c r="D123" s="1449"/>
      <c r="E123" s="1449"/>
      <c r="F123" s="1449"/>
      <c r="G123" s="1449"/>
      <c r="H123" s="1449"/>
      <c r="I123" s="1447"/>
      <c r="J123" s="1434"/>
      <c r="K123" s="1454"/>
      <c r="L123" s="116"/>
      <c r="M123" s="1432"/>
      <c r="N123" s="212"/>
      <c r="O123" s="212"/>
      <c r="P123" s="755"/>
      <c r="Q123" s="212"/>
      <c r="R123" s="212"/>
      <c r="S123" s="212"/>
      <c r="T123" s="117"/>
      <c r="U123" s="117"/>
      <c r="V123" s="117"/>
      <c r="W123" s="259"/>
      <c r="X123" s="117"/>
      <c r="Y123" s="1198"/>
      <c r="Z123" s="1198"/>
      <c r="AA123" s="1056"/>
      <c r="AD123" s="1053"/>
    </row>
    <row r="124" spans="1:32" ht="27.95" customHeight="1" thickBot="1">
      <c r="A124" s="1411" t="s">
        <v>1309</v>
      </c>
      <c r="B124" s="1412"/>
      <c r="C124" s="1412"/>
      <c r="D124" s="1412"/>
      <c r="E124" s="1412"/>
      <c r="F124" s="1412"/>
      <c r="G124" s="1412"/>
      <c r="H124" s="1412"/>
      <c r="I124" s="1412"/>
      <c r="J124" s="1412"/>
      <c r="K124" s="1413"/>
      <c r="L124" s="116"/>
      <c r="M124" s="632"/>
      <c r="N124" s="886"/>
      <c r="O124" s="214"/>
      <c r="P124" s="215"/>
      <c r="Q124" s="190"/>
      <c r="R124" s="191"/>
      <c r="S124" s="191"/>
      <c r="Y124" s="1198"/>
      <c r="Z124" s="1198"/>
      <c r="AA124" s="1056"/>
      <c r="AD124" s="1053"/>
      <c r="AF124" s="201"/>
    </row>
    <row r="125" spans="1:32" ht="12.75" customHeight="1">
      <c r="A125" s="63" t="s">
        <v>89</v>
      </c>
      <c r="B125" s="465">
        <v>2.2000000000000002</v>
      </c>
      <c r="C125" s="535">
        <v>2.4</v>
      </c>
      <c r="D125" s="533">
        <v>50</v>
      </c>
      <c r="E125" s="842">
        <v>414</v>
      </c>
      <c r="F125" s="533">
        <v>23</v>
      </c>
      <c r="G125" s="536" t="s">
        <v>442</v>
      </c>
      <c r="H125" s="842">
        <v>16</v>
      </c>
      <c r="I125" s="1074">
        <v>863</v>
      </c>
      <c r="J125" s="197">
        <f>IF(Начало!$B$8=0,0,I125*(1-Начало!$B$8))</f>
        <v>0</v>
      </c>
      <c r="K125" s="123"/>
      <c r="L125" s="116"/>
      <c r="M125" s="625">
        <v>65000</v>
      </c>
      <c r="N125" s="885"/>
      <c r="O125" s="887"/>
      <c r="P125" s="1047"/>
      <c r="Q125" s="190">
        <f t="shared" ref="Q125:Q147" si="53">J125*K125</f>
        <v>0</v>
      </c>
      <c r="R125" s="191">
        <f t="shared" ref="R125:R147" si="54">IF(OR(W125="",K125=""),0,K125*W125)</f>
        <v>0</v>
      </c>
      <c r="S125" s="191">
        <f t="shared" ref="S125:S147" si="55">IF(OR(X125="",K125=""),0,K125*X125)</f>
        <v>0</v>
      </c>
      <c r="T125" s="387">
        <v>675</v>
      </c>
      <c r="U125" s="387">
        <v>285</v>
      </c>
      <c r="V125" s="387">
        <v>675</v>
      </c>
      <c r="W125" s="394">
        <f>(T125/1000)*(U125/1000)*(V125/1000)</f>
        <v>0.12985312500000001</v>
      </c>
      <c r="X125" s="387">
        <v>20</v>
      </c>
      <c r="Y125" s="1198"/>
      <c r="Z125" s="1198"/>
      <c r="AA125" s="1056"/>
      <c r="AD125" s="1053"/>
      <c r="AF125" s="201"/>
    </row>
    <row r="126" spans="1:32" ht="12.75" customHeight="1">
      <c r="A126" s="63" t="s">
        <v>90</v>
      </c>
      <c r="B126" s="465">
        <v>2.8</v>
      </c>
      <c r="C126" s="535">
        <v>3.2</v>
      </c>
      <c r="D126" s="533">
        <v>50</v>
      </c>
      <c r="E126" s="842">
        <v>414</v>
      </c>
      <c r="F126" s="533">
        <v>23</v>
      </c>
      <c r="G126" s="536" t="s">
        <v>442</v>
      </c>
      <c r="H126" s="842">
        <v>16</v>
      </c>
      <c r="I126" s="1074">
        <v>875</v>
      </c>
      <c r="J126" s="197">
        <f>IF(Начало!$B$8=0,0,I126*(1-Начало!$B$8))</f>
        <v>0</v>
      </c>
      <c r="K126" s="123"/>
      <c r="L126" s="237"/>
      <c r="M126" s="625">
        <v>66000</v>
      </c>
      <c r="N126" s="885"/>
      <c r="O126" s="887"/>
      <c r="P126" s="1047"/>
      <c r="Q126" s="190">
        <f t="shared" si="53"/>
        <v>0</v>
      </c>
      <c r="R126" s="191">
        <f t="shared" si="54"/>
        <v>0</v>
      </c>
      <c r="S126" s="191">
        <f t="shared" si="55"/>
        <v>0</v>
      </c>
      <c r="T126" s="387">
        <v>675</v>
      </c>
      <c r="U126" s="387">
        <v>285</v>
      </c>
      <c r="V126" s="387">
        <v>675</v>
      </c>
      <c r="W126" s="394">
        <f>(T126/1000)*(U126/1000)*(V126/1000)</f>
        <v>0.12985312500000001</v>
      </c>
      <c r="X126" s="387">
        <v>20</v>
      </c>
      <c r="Y126" s="1198"/>
      <c r="Z126" s="1198"/>
      <c r="AA126" s="1056"/>
      <c r="AD126" s="1053"/>
      <c r="AF126" s="201"/>
    </row>
    <row r="127" spans="1:32" ht="12.75" customHeight="1">
      <c r="A127" s="63" t="s">
        <v>91</v>
      </c>
      <c r="B127" s="465">
        <v>3.6</v>
      </c>
      <c r="C127" s="535">
        <v>4</v>
      </c>
      <c r="D127" s="533">
        <v>56</v>
      </c>
      <c r="E127" s="842">
        <v>521</v>
      </c>
      <c r="F127" s="533">
        <v>29</v>
      </c>
      <c r="G127" s="536" t="s">
        <v>442</v>
      </c>
      <c r="H127" s="842">
        <v>18</v>
      </c>
      <c r="I127" s="1074">
        <v>930</v>
      </c>
      <c r="J127" s="197">
        <f>IF(Начало!$B$8=0,0,I127*(1-Начало!$B$8))</f>
        <v>0</v>
      </c>
      <c r="K127" s="123"/>
      <c r="L127" s="241"/>
      <c r="M127" s="625">
        <v>70000</v>
      </c>
      <c r="N127" s="885"/>
      <c r="O127" s="887"/>
      <c r="P127" s="1047"/>
      <c r="Q127" s="190">
        <f t="shared" si="53"/>
        <v>0</v>
      </c>
      <c r="R127" s="191">
        <f t="shared" si="54"/>
        <v>0</v>
      </c>
      <c r="S127" s="191">
        <f t="shared" si="55"/>
        <v>0</v>
      </c>
      <c r="T127" s="387">
        <v>675</v>
      </c>
      <c r="U127" s="387">
        <v>285</v>
      </c>
      <c r="V127" s="387">
        <v>675</v>
      </c>
      <c r="W127" s="394">
        <f>(T127/1000)*(U127/1000)*(V127/1000)</f>
        <v>0.12985312500000001</v>
      </c>
      <c r="X127" s="387">
        <v>22</v>
      </c>
      <c r="Y127" s="1198"/>
      <c r="Z127" s="1198"/>
      <c r="AA127" s="1056"/>
      <c r="AD127" s="1053"/>
      <c r="AF127" s="201"/>
    </row>
    <row r="128" spans="1:32" ht="12.75" customHeight="1">
      <c r="A128" s="63" t="s">
        <v>92</v>
      </c>
      <c r="B128" s="465">
        <v>4.5</v>
      </c>
      <c r="C128" s="535">
        <v>5</v>
      </c>
      <c r="D128" s="533">
        <v>56</v>
      </c>
      <c r="E128" s="842">
        <v>521</v>
      </c>
      <c r="F128" s="533">
        <v>29</v>
      </c>
      <c r="G128" s="536" t="s">
        <v>442</v>
      </c>
      <c r="H128" s="842">
        <v>18</v>
      </c>
      <c r="I128" s="1074">
        <v>1018</v>
      </c>
      <c r="J128" s="197">
        <f>IF(Начало!$B$8=0,0,I128*(1-Начало!$B$8))</f>
        <v>0</v>
      </c>
      <c r="K128" s="123"/>
      <c r="L128" s="116"/>
      <c r="M128" s="625">
        <v>76000</v>
      </c>
      <c r="N128" s="885"/>
      <c r="O128" s="887"/>
      <c r="P128" s="1047"/>
      <c r="Q128" s="190">
        <f t="shared" si="53"/>
        <v>0</v>
      </c>
      <c r="R128" s="191">
        <f t="shared" si="54"/>
        <v>0</v>
      </c>
      <c r="S128" s="191">
        <f t="shared" si="55"/>
        <v>0</v>
      </c>
      <c r="T128" s="387">
        <v>675</v>
      </c>
      <c r="U128" s="387">
        <v>285</v>
      </c>
      <c r="V128" s="387">
        <v>675</v>
      </c>
      <c r="W128" s="394">
        <f>(T128/1000)*(U128/1000)*(V128/1000)</f>
        <v>0.12985312500000001</v>
      </c>
      <c r="X128" s="387">
        <v>22</v>
      </c>
      <c r="Y128" s="1198"/>
      <c r="Z128" s="1198"/>
      <c r="AA128" s="1056"/>
      <c r="AD128" s="1053"/>
      <c r="AF128" s="201"/>
    </row>
    <row r="129" spans="1:32" ht="12.75" customHeight="1" thickBot="1">
      <c r="A129" s="63" t="s">
        <v>93</v>
      </c>
      <c r="B129" s="465">
        <v>5.6</v>
      </c>
      <c r="C129" s="535">
        <v>6.1</v>
      </c>
      <c r="D129" s="533">
        <v>62</v>
      </c>
      <c r="E129" s="842">
        <v>521</v>
      </c>
      <c r="F129" s="533">
        <v>29</v>
      </c>
      <c r="G129" s="536" t="s">
        <v>442</v>
      </c>
      <c r="H129" s="842">
        <v>18</v>
      </c>
      <c r="I129" s="1074">
        <v>1111</v>
      </c>
      <c r="J129" s="197">
        <f>IF(Начало!$B$8=0,0,I129*(1-Начало!$B$8))</f>
        <v>0</v>
      </c>
      <c r="K129" s="123"/>
      <c r="L129" s="116"/>
      <c r="M129" s="625">
        <v>83000</v>
      </c>
      <c r="N129" s="885"/>
      <c r="O129" s="887"/>
      <c r="P129" s="1047"/>
      <c r="Q129" s="190">
        <f t="shared" si="53"/>
        <v>0</v>
      </c>
      <c r="R129" s="191">
        <f t="shared" si="54"/>
        <v>0</v>
      </c>
      <c r="S129" s="191">
        <f t="shared" si="55"/>
        <v>0</v>
      </c>
      <c r="T129" s="387">
        <v>675</v>
      </c>
      <c r="U129" s="387">
        <v>285</v>
      </c>
      <c r="V129" s="387">
        <v>675</v>
      </c>
      <c r="W129" s="394">
        <f>(T129/1000)*(U129/1000)*(V129/1000)</f>
        <v>0.12985312500000001</v>
      </c>
      <c r="X129" s="387">
        <v>22</v>
      </c>
      <c r="Y129" s="1198"/>
      <c r="Z129" s="1198"/>
      <c r="AA129" s="1056"/>
      <c r="AD129" s="1053"/>
      <c r="AF129" s="201"/>
    </row>
    <row r="130" spans="1:32" ht="27.95" customHeight="1" thickBot="1">
      <c r="A130" s="1411" t="s">
        <v>1310</v>
      </c>
      <c r="B130" s="1412"/>
      <c r="C130" s="1412"/>
      <c r="D130" s="1412"/>
      <c r="E130" s="1412"/>
      <c r="F130" s="1412"/>
      <c r="G130" s="1412"/>
      <c r="H130" s="1412"/>
      <c r="I130" s="1412"/>
      <c r="J130" s="1412"/>
      <c r="K130" s="1413"/>
      <c r="L130" s="241"/>
      <c r="M130" s="623"/>
      <c r="N130" s="907" t="s">
        <v>670</v>
      </c>
      <c r="O130" s="116"/>
      <c r="P130" s="215"/>
      <c r="Q130" s="190">
        <f t="shared" si="53"/>
        <v>0</v>
      </c>
      <c r="R130" s="191">
        <f t="shared" si="54"/>
        <v>0</v>
      </c>
      <c r="S130" s="191">
        <f t="shared" si="55"/>
        <v>0</v>
      </c>
      <c r="W130" s="258">
        <f t="shared" ref="W130:W147" si="56">(T130/1000)*(U130/1000)*(V130/1000)</f>
        <v>0</v>
      </c>
      <c r="Y130" s="1198"/>
      <c r="Z130" s="1198"/>
      <c r="AA130" s="1056"/>
      <c r="AD130" s="1053"/>
      <c r="AF130" s="201"/>
    </row>
    <row r="131" spans="1:32" ht="12.75" customHeight="1">
      <c r="A131" s="64" t="s">
        <v>94</v>
      </c>
      <c r="B131" s="93">
        <v>7.1</v>
      </c>
      <c r="C131" s="93">
        <v>8</v>
      </c>
      <c r="D131" s="40">
        <v>82</v>
      </c>
      <c r="E131" s="40">
        <v>1157</v>
      </c>
      <c r="F131" s="40">
        <v>39</v>
      </c>
      <c r="G131" s="111" t="s">
        <v>890</v>
      </c>
      <c r="H131" s="40">
        <v>26</v>
      </c>
      <c r="I131" s="1061">
        <v>1442</v>
      </c>
      <c r="J131" s="197">
        <f>IF(Начало!$B$8=0,0,I131*(1-Начало!$B$8))</f>
        <v>0</v>
      </c>
      <c r="K131" s="123"/>
      <c r="L131" s="116"/>
      <c r="M131" s="625">
        <v>108000</v>
      </c>
      <c r="N131" s="907"/>
      <c r="O131" s="888"/>
      <c r="P131" s="1047"/>
      <c r="Q131" s="190">
        <f t="shared" si="53"/>
        <v>0</v>
      </c>
      <c r="R131" s="191">
        <f t="shared" si="54"/>
        <v>0</v>
      </c>
      <c r="S131" s="191">
        <f t="shared" si="55"/>
        <v>0</v>
      </c>
      <c r="T131" s="387">
        <v>955</v>
      </c>
      <c r="U131" s="387">
        <v>260</v>
      </c>
      <c r="V131" s="387">
        <v>955</v>
      </c>
      <c r="W131" s="258">
        <f t="shared" si="56"/>
        <v>0.23712649999999999</v>
      </c>
      <c r="X131" s="387">
        <v>30</v>
      </c>
      <c r="Y131" s="1198"/>
      <c r="Z131" s="1198"/>
      <c r="AA131" s="1056"/>
      <c r="AD131" s="1053"/>
      <c r="AF131" s="201"/>
    </row>
    <row r="132" spans="1:32" ht="12.75" customHeight="1">
      <c r="A132" s="64" t="s">
        <v>95</v>
      </c>
      <c r="B132" s="93">
        <v>11.2</v>
      </c>
      <c r="C132" s="93">
        <v>12.5</v>
      </c>
      <c r="D132" s="40">
        <v>160</v>
      </c>
      <c r="E132" s="40">
        <v>1540</v>
      </c>
      <c r="F132" s="40">
        <v>43</v>
      </c>
      <c r="G132" s="111" t="s">
        <v>891</v>
      </c>
      <c r="H132" s="40">
        <v>32</v>
      </c>
      <c r="I132" s="1061">
        <v>1895</v>
      </c>
      <c r="J132" s="197">
        <f>IF(Начало!$B$8=0,0,I132*(1-Начало!$B$8))</f>
        <v>0</v>
      </c>
      <c r="K132" s="123"/>
      <c r="L132" s="116"/>
      <c r="M132" s="625">
        <v>142000</v>
      </c>
      <c r="N132" s="907"/>
      <c r="O132" s="888"/>
      <c r="P132" s="1047"/>
      <c r="Q132" s="190">
        <f t="shared" si="53"/>
        <v>0</v>
      </c>
      <c r="R132" s="191">
        <f t="shared" si="54"/>
        <v>0</v>
      </c>
      <c r="S132" s="191">
        <f t="shared" si="55"/>
        <v>0</v>
      </c>
      <c r="T132" s="387">
        <v>955</v>
      </c>
      <c r="U132" s="387">
        <v>330</v>
      </c>
      <c r="V132" s="387">
        <v>955</v>
      </c>
      <c r="W132" s="258">
        <f t="shared" si="56"/>
        <v>0.30096824999999999</v>
      </c>
      <c r="X132" s="387">
        <v>37</v>
      </c>
      <c r="Y132" s="1198"/>
      <c r="Z132" s="1198"/>
      <c r="AA132" s="1056"/>
      <c r="AD132" s="1053"/>
      <c r="AF132" s="201"/>
    </row>
    <row r="133" spans="1:32" ht="12.75" customHeight="1" thickBot="1">
      <c r="A133" s="64" t="s">
        <v>96</v>
      </c>
      <c r="B133" s="93">
        <v>14</v>
      </c>
      <c r="C133" s="93">
        <v>15</v>
      </c>
      <c r="D133" s="40">
        <v>170</v>
      </c>
      <c r="E133" s="40">
        <v>1800</v>
      </c>
      <c r="F133" s="40">
        <v>44</v>
      </c>
      <c r="G133" s="111" t="s">
        <v>891</v>
      </c>
      <c r="H133" s="40">
        <v>32</v>
      </c>
      <c r="I133" s="1061">
        <v>1969</v>
      </c>
      <c r="J133" s="197">
        <f>IF(Начало!$B$8=0,0,I133*(1-Начало!$B$8))</f>
        <v>0</v>
      </c>
      <c r="K133" s="123"/>
      <c r="L133" s="116"/>
      <c r="M133" s="625">
        <v>148000</v>
      </c>
      <c r="N133" s="907"/>
      <c r="O133" s="888"/>
      <c r="P133" s="1047"/>
      <c r="Q133" s="190">
        <f t="shared" si="53"/>
        <v>0</v>
      </c>
      <c r="R133" s="191">
        <f t="shared" si="54"/>
        <v>0</v>
      </c>
      <c r="S133" s="191">
        <f t="shared" si="55"/>
        <v>0</v>
      </c>
      <c r="T133" s="387">
        <v>955</v>
      </c>
      <c r="U133" s="387">
        <v>330</v>
      </c>
      <c r="V133" s="387">
        <v>955</v>
      </c>
      <c r="W133" s="258">
        <f t="shared" si="56"/>
        <v>0.30096824999999999</v>
      </c>
      <c r="X133" s="387">
        <v>37</v>
      </c>
      <c r="Y133" s="1198"/>
      <c r="Z133" s="1198"/>
      <c r="AA133" s="1056"/>
      <c r="AD133" s="1053"/>
      <c r="AF133" s="201"/>
    </row>
    <row r="134" spans="1:32" ht="27.95" customHeight="1" thickBot="1">
      <c r="A134" s="1411" t="s">
        <v>1310</v>
      </c>
      <c r="B134" s="1412"/>
      <c r="C134" s="1412"/>
      <c r="D134" s="1412"/>
      <c r="E134" s="1412"/>
      <c r="F134" s="1412"/>
      <c r="G134" s="1412"/>
      <c r="H134" s="1412"/>
      <c r="I134" s="1412"/>
      <c r="J134" s="1412"/>
      <c r="K134" s="1413"/>
      <c r="L134" s="241"/>
      <c r="M134" s="623"/>
      <c r="N134" s="215"/>
      <c r="O134" s="924"/>
      <c r="P134" s="215"/>
      <c r="Q134" s="190">
        <f t="shared" ref="Q134:Q144" si="57">J134*K134</f>
        <v>0</v>
      </c>
      <c r="R134" s="191">
        <f t="shared" ref="R134:R144" si="58">IF(OR(W134="",K134=""),0,K134*W134)</f>
        <v>0</v>
      </c>
      <c r="S134" s="191">
        <f t="shared" ref="S134:S144" si="59">IF(OR(X134="",K134=""),0,K134*X134)</f>
        <v>0</v>
      </c>
      <c r="W134" s="258">
        <f t="shared" ref="W134:W144" si="60">(T134/1000)*(U134/1000)*(V134/1000)</f>
        <v>0</v>
      </c>
      <c r="Y134" s="1198"/>
      <c r="Z134" s="1198"/>
      <c r="AA134" s="1056"/>
      <c r="AD134" s="1053"/>
      <c r="AF134" s="201"/>
    </row>
    <row r="135" spans="1:32" ht="12.75" customHeight="1">
      <c r="A135" s="64" t="s">
        <v>1011</v>
      </c>
      <c r="B135" s="93">
        <v>2.8</v>
      </c>
      <c r="C135" s="93">
        <v>3.2</v>
      </c>
      <c r="D135" s="40">
        <v>80</v>
      </c>
      <c r="E135" s="40">
        <v>764</v>
      </c>
      <c r="F135" s="40">
        <v>30</v>
      </c>
      <c r="G135" s="111" t="s">
        <v>191</v>
      </c>
      <c r="H135" s="40">
        <v>21.5</v>
      </c>
      <c r="I135" s="1061">
        <v>962</v>
      </c>
      <c r="J135" s="197">
        <f>IF(Начало!$B$8=0,0,I135*(1-Начало!$B$8))</f>
        <v>0</v>
      </c>
      <c r="K135" s="123"/>
      <c r="L135" s="924"/>
      <c r="M135" s="625">
        <v>72000</v>
      </c>
      <c r="N135" s="923"/>
      <c r="O135" s="888"/>
      <c r="P135" s="1047"/>
      <c r="Q135" s="190">
        <f t="shared" si="57"/>
        <v>0</v>
      </c>
      <c r="R135" s="191">
        <f t="shared" si="58"/>
        <v>0</v>
      </c>
      <c r="S135" s="191">
        <f t="shared" si="59"/>
        <v>0</v>
      </c>
      <c r="T135" s="387">
        <v>955</v>
      </c>
      <c r="U135" s="387">
        <v>260</v>
      </c>
      <c r="V135" s="387">
        <v>955</v>
      </c>
      <c r="W135" s="258">
        <f t="shared" si="60"/>
        <v>0.23712649999999999</v>
      </c>
      <c r="X135" s="387">
        <v>26.7</v>
      </c>
      <c r="Y135" s="1198"/>
      <c r="Z135" s="1198"/>
      <c r="AA135" s="1056"/>
      <c r="AD135" s="1053"/>
      <c r="AF135" s="201"/>
    </row>
    <row r="136" spans="1:32" ht="12.75" customHeight="1">
      <c r="A136" s="64" t="s">
        <v>1012</v>
      </c>
      <c r="B136" s="93">
        <v>3.6</v>
      </c>
      <c r="C136" s="93">
        <v>4</v>
      </c>
      <c r="D136" s="40">
        <v>80</v>
      </c>
      <c r="E136" s="40">
        <v>764</v>
      </c>
      <c r="F136" s="40">
        <v>30</v>
      </c>
      <c r="G136" s="111" t="s">
        <v>191</v>
      </c>
      <c r="H136" s="40">
        <v>21.5</v>
      </c>
      <c r="I136" s="1061">
        <v>978</v>
      </c>
      <c r="J136" s="197">
        <f>IF(Начало!$B$8=0,0,I136*(1-Начало!$B$8))</f>
        <v>0</v>
      </c>
      <c r="K136" s="123"/>
      <c r="L136" s="240"/>
      <c r="M136" s="625">
        <v>73000</v>
      </c>
      <c r="N136" s="923"/>
      <c r="O136" s="888"/>
      <c r="P136" s="1047"/>
      <c r="Q136" s="190">
        <f t="shared" si="57"/>
        <v>0</v>
      </c>
      <c r="R136" s="191">
        <f t="shared" si="58"/>
        <v>0</v>
      </c>
      <c r="S136" s="191">
        <f t="shared" si="59"/>
        <v>0</v>
      </c>
      <c r="T136" s="387">
        <v>955</v>
      </c>
      <c r="U136" s="387">
        <v>260</v>
      </c>
      <c r="V136" s="387">
        <v>955</v>
      </c>
      <c r="W136" s="258">
        <f t="shared" si="60"/>
        <v>0.23712649999999999</v>
      </c>
      <c r="X136" s="387">
        <v>26.7</v>
      </c>
      <c r="Y136" s="1198"/>
      <c r="Z136" s="1198"/>
      <c r="AA136" s="1056"/>
      <c r="AD136" s="1053"/>
      <c r="AF136" s="201"/>
    </row>
    <row r="137" spans="1:32" ht="12.75" customHeight="1">
      <c r="A137" s="64" t="s">
        <v>1013</v>
      </c>
      <c r="B137" s="93">
        <v>4.5</v>
      </c>
      <c r="C137" s="93">
        <v>5</v>
      </c>
      <c r="D137" s="40">
        <v>88</v>
      </c>
      <c r="E137" s="40">
        <v>905</v>
      </c>
      <c r="F137" s="40">
        <v>33</v>
      </c>
      <c r="G137" s="111" t="s">
        <v>191</v>
      </c>
      <c r="H137" s="40">
        <v>23.7</v>
      </c>
      <c r="I137" s="1061">
        <v>1103</v>
      </c>
      <c r="J137" s="197">
        <f>IF(Начало!$B$8=0,0,I137*(1-Начало!$B$8))</f>
        <v>0</v>
      </c>
      <c r="K137" s="123"/>
      <c r="L137" s="238"/>
      <c r="M137" s="625">
        <v>83000</v>
      </c>
      <c r="N137" s="923"/>
      <c r="O137" s="888"/>
      <c r="P137" s="1047"/>
      <c r="Q137" s="190">
        <f t="shared" si="57"/>
        <v>0</v>
      </c>
      <c r="R137" s="191">
        <f t="shared" si="58"/>
        <v>0</v>
      </c>
      <c r="S137" s="191">
        <f t="shared" si="59"/>
        <v>0</v>
      </c>
      <c r="T137" s="387">
        <v>955</v>
      </c>
      <c r="U137" s="387">
        <v>260</v>
      </c>
      <c r="V137" s="387">
        <v>955</v>
      </c>
      <c r="W137" s="258">
        <f t="shared" si="60"/>
        <v>0.23712649999999999</v>
      </c>
      <c r="X137" s="387">
        <v>28.9</v>
      </c>
      <c r="Y137" s="1198"/>
      <c r="Z137" s="1198"/>
      <c r="AA137" s="1056"/>
      <c r="AD137" s="1053"/>
      <c r="AF137" s="201"/>
    </row>
    <row r="138" spans="1:32" ht="12.75" customHeight="1">
      <c r="A138" s="64" t="s">
        <v>1014</v>
      </c>
      <c r="B138" s="93">
        <v>5.6</v>
      </c>
      <c r="C138" s="93">
        <v>6.3</v>
      </c>
      <c r="D138" s="40">
        <v>88</v>
      </c>
      <c r="E138" s="40">
        <v>905</v>
      </c>
      <c r="F138" s="40">
        <v>33</v>
      </c>
      <c r="G138" s="111" t="s">
        <v>191</v>
      </c>
      <c r="H138" s="40">
        <v>23.7</v>
      </c>
      <c r="I138" s="1061">
        <v>1134</v>
      </c>
      <c r="J138" s="197">
        <f>IF(Начало!$B$8=0,0,I138*(1-Начало!$B$8))</f>
        <v>0</v>
      </c>
      <c r="K138" s="123"/>
      <c r="L138" s="924"/>
      <c r="M138" s="625">
        <v>85000</v>
      </c>
      <c r="N138" s="923"/>
      <c r="O138" s="888"/>
      <c r="P138" s="1047"/>
      <c r="Q138" s="190">
        <f t="shared" si="57"/>
        <v>0</v>
      </c>
      <c r="R138" s="191">
        <f t="shared" si="58"/>
        <v>0</v>
      </c>
      <c r="S138" s="191">
        <f t="shared" si="59"/>
        <v>0</v>
      </c>
      <c r="T138" s="387">
        <v>955</v>
      </c>
      <c r="U138" s="387">
        <v>260</v>
      </c>
      <c r="V138" s="387">
        <v>955</v>
      </c>
      <c r="W138" s="258">
        <f t="shared" si="60"/>
        <v>0.23712649999999999</v>
      </c>
      <c r="X138" s="387">
        <v>28.9</v>
      </c>
      <c r="Y138" s="1198"/>
      <c r="Z138" s="1198"/>
      <c r="AA138" s="1056"/>
      <c r="AD138" s="1053"/>
      <c r="AF138" s="201"/>
    </row>
    <row r="139" spans="1:32" ht="12.75" customHeight="1">
      <c r="A139" s="64" t="s">
        <v>1015</v>
      </c>
      <c r="B139" s="93">
        <v>7.1</v>
      </c>
      <c r="C139" s="93">
        <v>8</v>
      </c>
      <c r="D139" s="40">
        <v>88</v>
      </c>
      <c r="E139" s="40">
        <v>950</v>
      </c>
      <c r="F139" s="40">
        <v>35</v>
      </c>
      <c r="G139" s="111" t="s">
        <v>191</v>
      </c>
      <c r="H139" s="40">
        <v>23.7</v>
      </c>
      <c r="I139" s="1061">
        <v>1442</v>
      </c>
      <c r="J139" s="197">
        <f>IF(Начало!$B$8=0,0,I139*(1-Начало!$B$8))</f>
        <v>0</v>
      </c>
      <c r="K139" s="123"/>
      <c r="L139" s="924"/>
      <c r="M139" s="625">
        <v>108000</v>
      </c>
      <c r="N139" s="923"/>
      <c r="O139" s="888"/>
      <c r="P139" s="1047"/>
      <c r="Q139" s="190">
        <f t="shared" si="57"/>
        <v>0</v>
      </c>
      <c r="R139" s="191">
        <f t="shared" si="58"/>
        <v>0</v>
      </c>
      <c r="S139" s="191">
        <f t="shared" si="59"/>
        <v>0</v>
      </c>
      <c r="T139" s="387">
        <v>955</v>
      </c>
      <c r="U139" s="387">
        <v>260</v>
      </c>
      <c r="V139" s="387">
        <v>955</v>
      </c>
      <c r="W139" s="258">
        <f t="shared" si="60"/>
        <v>0.23712649999999999</v>
      </c>
      <c r="X139" s="387">
        <v>28.9</v>
      </c>
      <c r="Y139" s="1198"/>
      <c r="Z139" s="1198"/>
      <c r="AA139" s="1056"/>
      <c r="AD139" s="1053"/>
      <c r="AF139" s="201"/>
    </row>
    <row r="140" spans="1:32" ht="12.75" customHeight="1">
      <c r="A140" s="64" t="s">
        <v>1016</v>
      </c>
      <c r="B140" s="93">
        <v>8</v>
      </c>
      <c r="C140" s="93">
        <v>9</v>
      </c>
      <c r="D140" s="40">
        <v>110</v>
      </c>
      <c r="E140" s="40">
        <v>1200</v>
      </c>
      <c r="F140" s="40">
        <v>37</v>
      </c>
      <c r="G140" s="111" t="s">
        <v>191</v>
      </c>
      <c r="H140" s="40">
        <v>23.7</v>
      </c>
      <c r="I140" s="1061">
        <v>1486</v>
      </c>
      <c r="J140" s="197">
        <f>IF(Начало!$B$8=0,0,I140*(1-Начало!$B$8))</f>
        <v>0</v>
      </c>
      <c r="K140" s="123"/>
      <c r="L140" s="924"/>
      <c r="M140" s="625">
        <v>111000</v>
      </c>
      <c r="N140" s="923"/>
      <c r="O140" s="888"/>
      <c r="P140" s="1047"/>
      <c r="Q140" s="190">
        <f t="shared" si="57"/>
        <v>0</v>
      </c>
      <c r="R140" s="191">
        <f t="shared" si="58"/>
        <v>0</v>
      </c>
      <c r="S140" s="191">
        <f t="shared" si="59"/>
        <v>0</v>
      </c>
      <c r="T140" s="387">
        <v>955</v>
      </c>
      <c r="U140" s="387">
        <v>260</v>
      </c>
      <c r="V140" s="387">
        <v>955</v>
      </c>
      <c r="W140" s="258">
        <f t="shared" si="60"/>
        <v>0.23712649999999999</v>
      </c>
      <c r="X140" s="387">
        <v>28.9</v>
      </c>
      <c r="Y140" s="1198"/>
      <c r="Z140" s="1198"/>
      <c r="AA140" s="1056"/>
      <c r="AD140" s="1053"/>
      <c r="AF140" s="201"/>
    </row>
    <row r="141" spans="1:32" ht="12.75" customHeight="1">
      <c r="A141" s="64" t="s">
        <v>1017</v>
      </c>
      <c r="B141" s="93">
        <v>9</v>
      </c>
      <c r="C141" s="93">
        <v>10</v>
      </c>
      <c r="D141" s="40">
        <v>140</v>
      </c>
      <c r="E141" s="40">
        <v>1332</v>
      </c>
      <c r="F141" s="40">
        <v>38</v>
      </c>
      <c r="G141" s="111" t="s">
        <v>193</v>
      </c>
      <c r="H141" s="40">
        <v>28.7</v>
      </c>
      <c r="I141" s="1061">
        <v>1515</v>
      </c>
      <c r="J141" s="197">
        <f>IF(Начало!$B$8=0,0,I141*(1-Начало!$B$8))</f>
        <v>0</v>
      </c>
      <c r="K141" s="123"/>
      <c r="L141" s="924"/>
      <c r="M141" s="625">
        <v>114000</v>
      </c>
      <c r="N141" s="923"/>
      <c r="O141" s="888"/>
      <c r="P141" s="1047"/>
      <c r="Q141" s="190">
        <f t="shared" si="57"/>
        <v>0</v>
      </c>
      <c r="R141" s="191">
        <f t="shared" si="58"/>
        <v>0</v>
      </c>
      <c r="S141" s="191">
        <f t="shared" si="59"/>
        <v>0</v>
      </c>
      <c r="T141" s="387">
        <v>955</v>
      </c>
      <c r="U141" s="387">
        <v>330</v>
      </c>
      <c r="V141" s="387">
        <v>955</v>
      </c>
      <c r="W141" s="258">
        <f t="shared" si="60"/>
        <v>0.30096824999999999</v>
      </c>
      <c r="X141" s="387">
        <v>34.1</v>
      </c>
      <c r="Y141" s="1198"/>
      <c r="Z141" s="1198"/>
      <c r="AA141" s="1056"/>
      <c r="AD141" s="1053"/>
      <c r="AF141" s="201"/>
    </row>
    <row r="142" spans="1:32" ht="12.75" customHeight="1">
      <c r="A142" s="64" t="s">
        <v>1018</v>
      </c>
      <c r="B142" s="93">
        <v>10</v>
      </c>
      <c r="C142" s="93">
        <v>11.1</v>
      </c>
      <c r="D142" s="40">
        <v>140</v>
      </c>
      <c r="E142" s="40">
        <v>1651</v>
      </c>
      <c r="F142" s="40">
        <v>40</v>
      </c>
      <c r="G142" s="111" t="s">
        <v>193</v>
      </c>
      <c r="H142" s="40">
        <v>28.7</v>
      </c>
      <c r="I142" s="1061">
        <v>1627</v>
      </c>
      <c r="J142" s="197">
        <f>IF(Начало!$B$8=0,0,I142*(1-Начало!$B$8))</f>
        <v>0</v>
      </c>
      <c r="K142" s="123"/>
      <c r="L142" s="924"/>
      <c r="M142" s="625">
        <v>122000</v>
      </c>
      <c r="N142" s="923"/>
      <c r="O142" s="888"/>
      <c r="P142" s="1047"/>
      <c r="Q142" s="190">
        <f t="shared" si="57"/>
        <v>0</v>
      </c>
      <c r="R142" s="191">
        <f t="shared" si="58"/>
        <v>0</v>
      </c>
      <c r="S142" s="191">
        <f t="shared" si="59"/>
        <v>0</v>
      </c>
      <c r="T142" s="387">
        <v>955</v>
      </c>
      <c r="U142" s="387">
        <v>330</v>
      </c>
      <c r="V142" s="387">
        <v>955</v>
      </c>
      <c r="W142" s="258">
        <f t="shared" si="60"/>
        <v>0.30096824999999999</v>
      </c>
      <c r="X142" s="387">
        <v>34.1</v>
      </c>
      <c r="Y142" s="1198"/>
      <c r="Z142" s="1198"/>
      <c r="AA142" s="1056"/>
      <c r="AD142" s="1053"/>
      <c r="AF142" s="201"/>
    </row>
    <row r="143" spans="1:32" ht="12.75" customHeight="1">
      <c r="A143" s="64" t="s">
        <v>1019</v>
      </c>
      <c r="B143" s="93">
        <v>11.2</v>
      </c>
      <c r="C143" s="93">
        <v>12.5</v>
      </c>
      <c r="D143" s="40">
        <v>165</v>
      </c>
      <c r="E143" s="40">
        <v>1651</v>
      </c>
      <c r="F143" s="40">
        <v>40</v>
      </c>
      <c r="G143" s="111" t="s">
        <v>193</v>
      </c>
      <c r="H143" s="40">
        <v>28.7</v>
      </c>
      <c r="I143" s="1061">
        <v>1895</v>
      </c>
      <c r="J143" s="197">
        <f>IF(Начало!$B$8=0,0,I143*(1-Начало!$B$8))</f>
        <v>0</v>
      </c>
      <c r="K143" s="123"/>
      <c r="L143" s="924"/>
      <c r="M143" s="625">
        <v>142000</v>
      </c>
      <c r="N143" s="923"/>
      <c r="O143" s="888"/>
      <c r="P143" s="1047"/>
      <c r="Q143" s="190">
        <f t="shared" si="57"/>
        <v>0</v>
      </c>
      <c r="R143" s="191">
        <f t="shared" si="58"/>
        <v>0</v>
      </c>
      <c r="S143" s="191">
        <f t="shared" si="59"/>
        <v>0</v>
      </c>
      <c r="T143" s="387">
        <v>955</v>
      </c>
      <c r="U143" s="387">
        <v>330</v>
      </c>
      <c r="V143" s="387">
        <v>955</v>
      </c>
      <c r="W143" s="258">
        <f t="shared" si="60"/>
        <v>0.30096824999999999</v>
      </c>
      <c r="X143" s="387">
        <v>34.1</v>
      </c>
      <c r="Y143" s="1198"/>
      <c r="Z143" s="1198"/>
      <c r="AA143" s="1056"/>
      <c r="AD143" s="1053"/>
      <c r="AF143" s="201"/>
    </row>
    <row r="144" spans="1:32" ht="12.75" customHeight="1" thickBot="1">
      <c r="A144" s="64" t="s">
        <v>1020</v>
      </c>
      <c r="B144" s="93">
        <v>14</v>
      </c>
      <c r="C144" s="93">
        <v>16</v>
      </c>
      <c r="D144" s="40">
        <v>176</v>
      </c>
      <c r="E144" s="40">
        <v>1658</v>
      </c>
      <c r="F144" s="40">
        <v>39</v>
      </c>
      <c r="G144" s="111" t="s">
        <v>193</v>
      </c>
      <c r="H144" s="40">
        <v>30.9</v>
      </c>
      <c r="I144" s="1061">
        <v>1969</v>
      </c>
      <c r="J144" s="197">
        <f>IF(Начало!$B$8=0,0,I144*(1-Начало!$B$8))</f>
        <v>0</v>
      </c>
      <c r="K144" s="123"/>
      <c r="L144" s="924"/>
      <c r="M144" s="625">
        <v>148000</v>
      </c>
      <c r="N144" s="923"/>
      <c r="O144" s="888"/>
      <c r="P144" s="1047"/>
      <c r="Q144" s="190">
        <f t="shared" si="57"/>
        <v>0</v>
      </c>
      <c r="R144" s="191">
        <f t="shared" si="58"/>
        <v>0</v>
      </c>
      <c r="S144" s="191">
        <f t="shared" si="59"/>
        <v>0</v>
      </c>
      <c r="T144" s="387">
        <v>955</v>
      </c>
      <c r="U144" s="387">
        <v>330</v>
      </c>
      <c r="V144" s="387">
        <v>955</v>
      </c>
      <c r="W144" s="258">
        <f t="shared" si="60"/>
        <v>0.30096824999999999</v>
      </c>
      <c r="X144" s="387">
        <v>36.299999999999997</v>
      </c>
      <c r="Y144" s="1198"/>
      <c r="Z144" s="1198"/>
      <c r="AA144" s="1056"/>
      <c r="AD144" s="1053"/>
      <c r="AF144" s="201"/>
    </row>
    <row r="145" spans="1:32" ht="18" customHeight="1" thickBot="1">
      <c r="A145" s="1401" t="s">
        <v>1311</v>
      </c>
      <c r="B145" s="1402"/>
      <c r="C145" s="1402"/>
      <c r="D145" s="1402"/>
      <c r="E145" s="1402"/>
      <c r="F145" s="1402"/>
      <c r="G145" s="1402"/>
      <c r="H145" s="1402"/>
      <c r="I145" s="1402"/>
      <c r="J145" s="1402"/>
      <c r="K145" s="1403"/>
      <c r="L145" s="116"/>
      <c r="M145" s="623"/>
      <c r="N145" s="215"/>
      <c r="O145" s="116"/>
      <c r="P145" s="215"/>
      <c r="Q145" s="190">
        <f t="shared" si="53"/>
        <v>0</v>
      </c>
      <c r="R145" s="191">
        <f t="shared" si="54"/>
        <v>0</v>
      </c>
      <c r="S145" s="191">
        <f t="shared" si="55"/>
        <v>0</v>
      </c>
      <c r="Y145" s="1198"/>
      <c r="Z145" s="1198"/>
      <c r="AA145" s="1056"/>
      <c r="AD145" s="1053"/>
      <c r="AF145" s="201"/>
    </row>
    <row r="146" spans="1:32" ht="12.75" customHeight="1">
      <c r="A146" s="65" t="s">
        <v>195</v>
      </c>
      <c r="B146" s="277" t="s">
        <v>277</v>
      </c>
      <c r="C146" s="278"/>
      <c r="D146" s="278"/>
      <c r="E146" s="278"/>
      <c r="F146" s="279"/>
      <c r="G146" s="113" t="s">
        <v>443</v>
      </c>
      <c r="H146" s="47">
        <v>2.5</v>
      </c>
      <c r="I146" s="1061">
        <v>113</v>
      </c>
      <c r="J146" s="197">
        <f>IF(Начало!$B$8=0,0,I146*(1-Начало!$B$8))</f>
        <v>0</v>
      </c>
      <c r="K146" s="123"/>
      <c r="L146" s="238"/>
      <c r="M146" s="625">
        <v>8000</v>
      </c>
      <c r="N146" s="885"/>
      <c r="O146" s="116"/>
      <c r="P146" s="1047"/>
      <c r="Q146" s="190">
        <f t="shared" si="53"/>
        <v>0</v>
      </c>
      <c r="R146" s="191">
        <f t="shared" si="54"/>
        <v>0</v>
      </c>
      <c r="S146" s="191">
        <f t="shared" si="55"/>
        <v>0</v>
      </c>
      <c r="T146" s="387">
        <v>715</v>
      </c>
      <c r="U146" s="387">
        <v>123</v>
      </c>
      <c r="V146" s="387">
        <v>715</v>
      </c>
      <c r="W146" s="394">
        <f t="shared" si="56"/>
        <v>6.2880674999999997E-2</v>
      </c>
      <c r="X146" s="387">
        <v>4.5</v>
      </c>
      <c r="Y146" s="1198"/>
      <c r="Z146" s="1198"/>
      <c r="AA146" s="1056"/>
      <c r="AD146" s="1053"/>
      <c r="AF146" s="201"/>
    </row>
    <row r="147" spans="1:32" ht="12.75" customHeight="1" thickBot="1">
      <c r="A147" s="64" t="s">
        <v>196</v>
      </c>
      <c r="B147" s="280" t="s">
        <v>1140</v>
      </c>
      <c r="C147" s="281"/>
      <c r="D147" s="281"/>
      <c r="E147" s="281"/>
      <c r="F147" s="282"/>
      <c r="G147" s="113" t="s">
        <v>892</v>
      </c>
      <c r="H147" s="47">
        <v>5</v>
      </c>
      <c r="I147" s="1061">
        <v>132</v>
      </c>
      <c r="J147" s="197">
        <f>IF(Начало!$B$8=0,0,I147*(1-Начало!$B$8))</f>
        <v>0</v>
      </c>
      <c r="K147" s="123"/>
      <c r="L147" s="116"/>
      <c r="M147" s="625">
        <v>10000</v>
      </c>
      <c r="N147" s="885"/>
      <c r="O147" s="116"/>
      <c r="P147" s="1047"/>
      <c r="Q147" s="190">
        <f t="shared" si="53"/>
        <v>0</v>
      </c>
      <c r="R147" s="191">
        <f t="shared" si="54"/>
        <v>0</v>
      </c>
      <c r="S147" s="191">
        <f t="shared" si="55"/>
        <v>0</v>
      </c>
      <c r="T147" s="387">
        <v>1035</v>
      </c>
      <c r="U147" s="387">
        <v>90</v>
      </c>
      <c r="V147" s="387">
        <v>1035</v>
      </c>
      <c r="W147" s="394">
        <f t="shared" si="56"/>
        <v>9.6410249999999975E-2</v>
      </c>
      <c r="X147" s="387">
        <v>8</v>
      </c>
      <c r="Y147" s="1198"/>
      <c r="Z147" s="1198"/>
      <c r="AA147" s="1056"/>
      <c r="AD147" s="1053"/>
      <c r="AF147" s="201"/>
    </row>
    <row r="148" spans="1:32" ht="27.95" customHeight="1" thickBot="1">
      <c r="A148" s="1411" t="s">
        <v>1312</v>
      </c>
      <c r="B148" s="1412"/>
      <c r="C148" s="1412"/>
      <c r="D148" s="1412"/>
      <c r="E148" s="1412"/>
      <c r="F148" s="1412"/>
      <c r="G148" s="1412"/>
      <c r="H148" s="1412"/>
      <c r="I148" s="1412"/>
      <c r="J148" s="1412"/>
      <c r="K148" s="1413"/>
      <c r="L148" s="116"/>
      <c r="M148" s="623"/>
      <c r="N148" s="215"/>
      <c r="O148" s="214"/>
      <c r="P148" s="215"/>
      <c r="Q148" s="190"/>
      <c r="R148" s="191"/>
      <c r="S148" s="191"/>
      <c r="Y148" s="1198"/>
      <c r="Z148" s="1198"/>
      <c r="AA148" s="1056"/>
      <c r="AD148" s="1053"/>
    </row>
    <row r="149" spans="1:32" ht="12.75" customHeight="1">
      <c r="A149" s="63" t="s">
        <v>321</v>
      </c>
      <c r="B149" s="41">
        <v>1.8</v>
      </c>
      <c r="C149" s="535">
        <v>2.2000000000000002</v>
      </c>
      <c r="D149" s="532">
        <v>41</v>
      </c>
      <c r="E149" s="41">
        <v>523</v>
      </c>
      <c r="F149" s="532">
        <v>30</v>
      </c>
      <c r="G149" s="536" t="s">
        <v>438</v>
      </c>
      <c r="H149" s="41">
        <v>12.5</v>
      </c>
      <c r="I149" s="1074">
        <v>1054</v>
      </c>
      <c r="J149" s="197">
        <f>IF(Начало!$B$8=0,0,I149*(1-Начало!$B$8))</f>
        <v>0</v>
      </c>
      <c r="K149" s="123"/>
      <c r="L149" s="238"/>
      <c r="M149" s="625">
        <v>79000</v>
      </c>
      <c r="N149" s="885"/>
      <c r="O149" s="888"/>
      <c r="P149" s="1047"/>
      <c r="Q149" s="190">
        <f t="shared" ref="Q149:Q155" si="61">J149*K149</f>
        <v>0</v>
      </c>
      <c r="R149" s="191">
        <f t="shared" ref="R149:R155" si="62">IF(OR(W149="",K149=""),0,K149*W149)</f>
        <v>0</v>
      </c>
      <c r="S149" s="191">
        <f t="shared" ref="S149:S155" si="63">IF(OR(X149="",K149=""),0,K149*X149)</f>
        <v>0</v>
      </c>
      <c r="T149" s="388">
        <v>1155</v>
      </c>
      <c r="U149" s="388">
        <v>245</v>
      </c>
      <c r="V149" s="387">
        <v>490</v>
      </c>
      <c r="W149" s="260">
        <f t="shared" ref="W149:W155" si="64">(T149/1000)*(U149/1000)*(V149/1000)</f>
        <v>0.13865775</v>
      </c>
      <c r="X149" s="387">
        <v>16</v>
      </c>
      <c r="Y149" s="1198"/>
      <c r="Z149" s="1198"/>
      <c r="AA149" s="1056"/>
      <c r="AD149" s="1053"/>
    </row>
    <row r="150" spans="1:32" ht="12.75" customHeight="1">
      <c r="A150" s="63" t="s">
        <v>322</v>
      </c>
      <c r="B150" s="41">
        <v>2.2000000000000002</v>
      </c>
      <c r="C150" s="535">
        <v>2.6</v>
      </c>
      <c r="D150" s="532">
        <v>41</v>
      </c>
      <c r="E150" s="41">
        <v>523</v>
      </c>
      <c r="F150" s="532">
        <v>30</v>
      </c>
      <c r="G150" s="536" t="s">
        <v>438</v>
      </c>
      <c r="H150" s="41">
        <v>12.5</v>
      </c>
      <c r="I150" s="1074">
        <v>1124</v>
      </c>
      <c r="J150" s="197">
        <f>IF(Начало!$B$8=0,0,I150*(1-Начало!$B$8))</f>
        <v>0</v>
      </c>
      <c r="K150" s="123"/>
      <c r="L150" s="116"/>
      <c r="M150" s="625">
        <v>84000</v>
      </c>
      <c r="N150" s="885"/>
      <c r="O150" s="888"/>
      <c r="P150" s="1047"/>
      <c r="Q150" s="190">
        <f t="shared" si="61"/>
        <v>0</v>
      </c>
      <c r="R150" s="191">
        <f t="shared" si="62"/>
        <v>0</v>
      </c>
      <c r="S150" s="191">
        <f t="shared" si="63"/>
        <v>0</v>
      </c>
      <c r="T150" s="388">
        <v>1155</v>
      </c>
      <c r="U150" s="388">
        <v>245</v>
      </c>
      <c r="V150" s="387">
        <v>490</v>
      </c>
      <c r="W150" s="260">
        <f t="shared" si="64"/>
        <v>0.13865775</v>
      </c>
      <c r="X150" s="387">
        <v>16</v>
      </c>
      <c r="Y150" s="1198"/>
      <c r="Z150" s="1198"/>
      <c r="AA150" s="1056"/>
      <c r="AD150" s="1053"/>
    </row>
    <row r="151" spans="1:32" ht="12.75" customHeight="1">
      <c r="A151" s="63" t="s">
        <v>323</v>
      </c>
      <c r="B151" s="41">
        <v>2.8</v>
      </c>
      <c r="C151" s="535">
        <v>3.2</v>
      </c>
      <c r="D151" s="532">
        <v>41</v>
      </c>
      <c r="E151" s="41">
        <v>573</v>
      </c>
      <c r="F151" s="532">
        <v>34</v>
      </c>
      <c r="G151" s="536" t="s">
        <v>438</v>
      </c>
      <c r="H151" s="41">
        <v>13</v>
      </c>
      <c r="I151" s="1074">
        <v>1216</v>
      </c>
      <c r="J151" s="197">
        <f>IF(Начало!$B$8=0,0,I151*(1-Начало!$B$8))</f>
        <v>0</v>
      </c>
      <c r="K151" s="123"/>
      <c r="L151" s="116"/>
      <c r="M151" s="625">
        <v>91000</v>
      </c>
      <c r="N151" s="885"/>
      <c r="O151" s="888"/>
      <c r="P151" s="1047"/>
      <c r="Q151" s="190">
        <f t="shared" si="61"/>
        <v>0</v>
      </c>
      <c r="R151" s="191">
        <f t="shared" si="62"/>
        <v>0</v>
      </c>
      <c r="S151" s="191">
        <f t="shared" si="63"/>
        <v>0</v>
      </c>
      <c r="T151" s="388">
        <v>1155</v>
      </c>
      <c r="U151" s="388">
        <v>245</v>
      </c>
      <c r="V151" s="387">
        <v>490</v>
      </c>
      <c r="W151" s="260">
        <f t="shared" si="64"/>
        <v>0.13865775</v>
      </c>
      <c r="X151" s="387">
        <v>16.5</v>
      </c>
      <c r="Y151" s="1198"/>
      <c r="Z151" s="1198"/>
      <c r="AA151" s="1056"/>
      <c r="AD151" s="1053"/>
    </row>
    <row r="152" spans="1:32" ht="12.75" customHeight="1">
      <c r="A152" s="63" t="s">
        <v>324</v>
      </c>
      <c r="B152" s="41">
        <v>3.6</v>
      </c>
      <c r="C152" s="535">
        <v>4</v>
      </c>
      <c r="D152" s="532">
        <v>41</v>
      </c>
      <c r="E152" s="41">
        <v>573</v>
      </c>
      <c r="F152" s="532">
        <v>34</v>
      </c>
      <c r="G152" s="536" t="s">
        <v>438</v>
      </c>
      <c r="H152" s="41">
        <v>13</v>
      </c>
      <c r="I152" s="1074">
        <v>1260</v>
      </c>
      <c r="J152" s="197">
        <f>IF(Начало!$B$8=0,0,I152*(1-Начало!$B$8))</f>
        <v>0</v>
      </c>
      <c r="K152" s="123"/>
      <c r="L152" s="116"/>
      <c r="M152" s="625">
        <v>95000</v>
      </c>
      <c r="N152" s="885"/>
      <c r="O152" s="888"/>
      <c r="P152" s="1047"/>
      <c r="Q152" s="190">
        <f t="shared" si="61"/>
        <v>0</v>
      </c>
      <c r="R152" s="191">
        <f t="shared" si="62"/>
        <v>0</v>
      </c>
      <c r="S152" s="191">
        <f t="shared" si="63"/>
        <v>0</v>
      </c>
      <c r="T152" s="388">
        <v>1155</v>
      </c>
      <c r="U152" s="388">
        <v>245</v>
      </c>
      <c r="V152" s="387">
        <v>490</v>
      </c>
      <c r="W152" s="260">
        <f t="shared" si="64"/>
        <v>0.13865775</v>
      </c>
      <c r="X152" s="387">
        <v>16.5</v>
      </c>
      <c r="Y152" s="1198"/>
      <c r="Z152" s="1198"/>
      <c r="AA152" s="1056"/>
      <c r="AD152" s="1053"/>
    </row>
    <row r="153" spans="1:32" ht="12.75" customHeight="1">
      <c r="A153" s="63" t="s">
        <v>425</v>
      </c>
      <c r="B153" s="41">
        <v>4.5</v>
      </c>
      <c r="C153" s="535">
        <v>5</v>
      </c>
      <c r="D153" s="532">
        <v>48</v>
      </c>
      <c r="E153" s="41">
        <v>693</v>
      </c>
      <c r="F153" s="532">
        <v>35</v>
      </c>
      <c r="G153" s="536" t="s">
        <v>814</v>
      </c>
      <c r="H153" s="41">
        <v>18.5</v>
      </c>
      <c r="I153" s="1074">
        <v>1415</v>
      </c>
      <c r="J153" s="197">
        <f>IF(Начало!$B$8=0,0,I153*(1-Начало!$B$8))</f>
        <v>0</v>
      </c>
      <c r="K153" s="123"/>
      <c r="L153" s="116"/>
      <c r="M153" s="625">
        <v>106000</v>
      </c>
      <c r="N153" s="885"/>
      <c r="O153" s="888"/>
      <c r="P153" s="1047"/>
      <c r="Q153" s="190">
        <f t="shared" si="61"/>
        <v>0</v>
      </c>
      <c r="R153" s="191">
        <f t="shared" si="62"/>
        <v>0</v>
      </c>
      <c r="S153" s="191">
        <f t="shared" si="63"/>
        <v>0</v>
      </c>
      <c r="T153" s="388">
        <v>1370</v>
      </c>
      <c r="U153" s="388">
        <v>295</v>
      </c>
      <c r="V153" s="387">
        <v>505</v>
      </c>
      <c r="W153" s="260">
        <f t="shared" si="64"/>
        <v>0.20409575000000002</v>
      </c>
      <c r="X153" s="387">
        <v>22.8</v>
      </c>
      <c r="Y153" s="1198"/>
      <c r="Z153" s="1198"/>
      <c r="AA153" s="1056"/>
      <c r="AD153" s="1053"/>
    </row>
    <row r="154" spans="1:32" ht="12.75" customHeight="1">
      <c r="A154" s="63" t="s">
        <v>426</v>
      </c>
      <c r="B154" s="41">
        <v>5.6</v>
      </c>
      <c r="C154" s="535">
        <v>6.3</v>
      </c>
      <c r="D154" s="532">
        <v>48</v>
      </c>
      <c r="E154" s="41">
        <v>792</v>
      </c>
      <c r="F154" s="532">
        <v>36</v>
      </c>
      <c r="G154" s="536" t="s">
        <v>814</v>
      </c>
      <c r="H154" s="41">
        <v>18.8</v>
      </c>
      <c r="I154" s="1074">
        <v>1468</v>
      </c>
      <c r="J154" s="197">
        <f>IF(Начало!$B$8=0,0,I154*(1-Начало!$B$8))</f>
        <v>0</v>
      </c>
      <c r="K154" s="123"/>
      <c r="L154" s="238"/>
      <c r="M154" s="625">
        <v>110000</v>
      </c>
      <c r="N154" s="885"/>
      <c r="O154" s="888"/>
      <c r="P154" s="1047"/>
      <c r="Q154" s="190">
        <f t="shared" si="61"/>
        <v>0</v>
      </c>
      <c r="R154" s="191">
        <f t="shared" si="62"/>
        <v>0</v>
      </c>
      <c r="S154" s="191">
        <f t="shared" si="63"/>
        <v>0</v>
      </c>
      <c r="T154" s="388">
        <v>1370</v>
      </c>
      <c r="U154" s="388">
        <v>295</v>
      </c>
      <c r="V154" s="387">
        <v>505</v>
      </c>
      <c r="W154" s="260">
        <f t="shared" si="64"/>
        <v>0.20409575000000002</v>
      </c>
      <c r="X154" s="387">
        <v>23.1</v>
      </c>
      <c r="Y154" s="1198"/>
      <c r="Z154" s="1198"/>
      <c r="AA154" s="1056"/>
      <c r="AD154" s="1053"/>
    </row>
    <row r="155" spans="1:32" ht="12.75" customHeight="1" thickBot="1">
      <c r="A155" s="63" t="s">
        <v>427</v>
      </c>
      <c r="B155" s="41">
        <v>7.1</v>
      </c>
      <c r="C155" s="535">
        <v>8</v>
      </c>
      <c r="D155" s="532">
        <v>60</v>
      </c>
      <c r="E155" s="41">
        <v>933</v>
      </c>
      <c r="F155" s="532">
        <v>37</v>
      </c>
      <c r="G155" s="536" t="s">
        <v>814</v>
      </c>
      <c r="H155" s="41">
        <v>19.5</v>
      </c>
      <c r="I155" s="1074">
        <v>1503</v>
      </c>
      <c r="J155" s="197">
        <f>IF(Начало!$B$8=0,0,I155*(1-Начало!$B$8))</f>
        <v>0</v>
      </c>
      <c r="K155" s="123"/>
      <c r="L155" s="116"/>
      <c r="M155" s="625">
        <v>113000</v>
      </c>
      <c r="N155" s="885"/>
      <c r="O155" s="888"/>
      <c r="P155" s="1047"/>
      <c r="Q155" s="190">
        <f t="shared" si="61"/>
        <v>0</v>
      </c>
      <c r="R155" s="191">
        <f t="shared" si="62"/>
        <v>0</v>
      </c>
      <c r="S155" s="191">
        <f t="shared" si="63"/>
        <v>0</v>
      </c>
      <c r="T155" s="388">
        <v>1370</v>
      </c>
      <c r="U155" s="388">
        <v>295</v>
      </c>
      <c r="V155" s="387">
        <v>505</v>
      </c>
      <c r="W155" s="260">
        <f t="shared" si="64"/>
        <v>0.20409575000000002</v>
      </c>
      <c r="X155" s="387">
        <v>23.8</v>
      </c>
      <c r="Y155" s="1198"/>
      <c r="Z155" s="1198"/>
      <c r="AA155" s="1056"/>
      <c r="AD155" s="1053"/>
    </row>
    <row r="156" spans="1:32" ht="16.5" thickBot="1">
      <c r="A156" s="1401" t="s">
        <v>1313</v>
      </c>
      <c r="B156" s="1402"/>
      <c r="C156" s="1402"/>
      <c r="D156" s="1402"/>
      <c r="E156" s="1402"/>
      <c r="F156" s="1402"/>
      <c r="G156" s="1402"/>
      <c r="H156" s="1402"/>
      <c r="I156" s="1402"/>
      <c r="J156" s="1402"/>
      <c r="K156" s="1403"/>
      <c r="L156" s="116"/>
      <c r="M156" s="623"/>
      <c r="N156" s="215"/>
      <c r="O156" s="116"/>
      <c r="P156" s="215"/>
      <c r="Q156" s="215"/>
      <c r="R156" s="215"/>
      <c r="S156" s="190"/>
      <c r="T156" s="191"/>
      <c r="U156" s="191"/>
      <c r="Y156" s="1198"/>
      <c r="Z156" s="1198"/>
      <c r="AA156" s="1056"/>
      <c r="AD156" s="1053"/>
    </row>
    <row r="157" spans="1:32" ht="12.75">
      <c r="A157" s="371" t="s">
        <v>325</v>
      </c>
      <c r="B157" s="277" t="s">
        <v>613</v>
      </c>
      <c r="C157" s="278"/>
      <c r="D157" s="278"/>
      <c r="E157" s="278"/>
      <c r="F157" s="279"/>
      <c r="G157" s="529" t="s">
        <v>439</v>
      </c>
      <c r="H157" s="530">
        <v>3.5</v>
      </c>
      <c r="I157" s="1060">
        <v>113</v>
      </c>
      <c r="J157" s="206">
        <f>IF(Начало!$B$8=0,0,I157*(1-Начало!$B$8))</f>
        <v>0</v>
      </c>
      <c r="K157" s="151"/>
      <c r="L157" s="116"/>
      <c r="M157" s="627">
        <v>8000</v>
      </c>
      <c r="N157" s="116"/>
      <c r="O157" s="116"/>
      <c r="P157" s="1047"/>
      <c r="Q157" s="190">
        <f t="shared" ref="Q157:Q165" si="65">J157*K157</f>
        <v>0</v>
      </c>
      <c r="R157" s="191">
        <f t="shared" ref="R157:R165" si="66">IF(OR(W157="",K157=""),0,K157*W157)</f>
        <v>0</v>
      </c>
      <c r="S157" s="191">
        <f t="shared" ref="S157:S165" si="67">IF(OR(X157="",K157=""),0,K157*X157)</f>
        <v>0</v>
      </c>
      <c r="T157" s="388">
        <v>1232</v>
      </c>
      <c r="U157" s="388">
        <v>107</v>
      </c>
      <c r="V157" s="387">
        <v>517</v>
      </c>
      <c r="W157" s="260">
        <f>(T157/1000)*(U157/1000)*(V157/1000)</f>
        <v>6.8153008000000001E-2</v>
      </c>
      <c r="X157" s="387">
        <v>5.2</v>
      </c>
      <c r="Y157" s="1198"/>
      <c r="Z157" s="1198"/>
      <c r="AA157" s="1056"/>
      <c r="AD157" s="1053"/>
    </row>
    <row r="158" spans="1:32" ht="13.5" thickBot="1">
      <c r="A158" s="367" t="s">
        <v>424</v>
      </c>
      <c r="B158" s="368" t="s">
        <v>428</v>
      </c>
      <c r="C158" s="369"/>
      <c r="D158" s="369"/>
      <c r="E158" s="369"/>
      <c r="F158" s="370"/>
      <c r="G158" s="534" t="s">
        <v>440</v>
      </c>
      <c r="H158" s="800">
        <v>4</v>
      </c>
      <c r="I158" s="1062">
        <v>113</v>
      </c>
      <c r="J158" s="197">
        <f>IF(Начало!$B$8=0,0,I158*(1-Начало!$B$8))</f>
        <v>0</v>
      </c>
      <c r="K158" s="122"/>
      <c r="L158" s="116"/>
      <c r="M158" s="630">
        <v>8000</v>
      </c>
      <c r="N158" s="116"/>
      <c r="O158" s="116"/>
      <c r="P158" s="1047"/>
      <c r="Q158" s="190">
        <f t="shared" si="65"/>
        <v>0</v>
      </c>
      <c r="R158" s="191">
        <f t="shared" si="66"/>
        <v>0</v>
      </c>
      <c r="S158" s="191">
        <f t="shared" si="67"/>
        <v>0</v>
      </c>
      <c r="T158" s="388">
        <v>1410</v>
      </c>
      <c r="U158" s="388">
        <v>95</v>
      </c>
      <c r="V158" s="387">
        <v>560</v>
      </c>
      <c r="W158" s="260">
        <f>(T158/1000)*(U158/1000)*(V158/1000)</f>
        <v>7.5011999999999995E-2</v>
      </c>
      <c r="X158" s="387">
        <v>5.4</v>
      </c>
      <c r="Y158" s="1198"/>
      <c r="Z158" s="1198"/>
      <c r="AA158" s="1056"/>
      <c r="AD158" s="1053"/>
    </row>
    <row r="159" spans="1:32" ht="26.25" customHeight="1" thickBot="1">
      <c r="A159" s="1411" t="s">
        <v>906</v>
      </c>
      <c r="B159" s="1412"/>
      <c r="C159" s="1412"/>
      <c r="D159" s="1412"/>
      <c r="E159" s="1412"/>
      <c r="F159" s="1412"/>
      <c r="G159" s="1412"/>
      <c r="H159" s="1412"/>
      <c r="I159" s="1412"/>
      <c r="J159" s="1412"/>
      <c r="K159" s="1413"/>
      <c r="L159" s="116"/>
      <c r="M159" s="640"/>
      <c r="N159" s="215"/>
      <c r="O159" s="116"/>
      <c r="P159" s="760"/>
      <c r="Q159" s="190">
        <f t="shared" si="65"/>
        <v>0</v>
      </c>
      <c r="R159" s="191">
        <f t="shared" si="66"/>
        <v>0</v>
      </c>
      <c r="S159" s="191">
        <f t="shared" si="67"/>
        <v>0</v>
      </c>
      <c r="Y159" s="1198"/>
      <c r="Z159" s="1198"/>
      <c r="AA159" s="1056"/>
      <c r="AD159" s="1053"/>
      <c r="AF159" s="201"/>
    </row>
    <row r="160" spans="1:32" ht="12.75" customHeight="1">
      <c r="A160" s="64" t="s">
        <v>97</v>
      </c>
      <c r="B160" s="93">
        <v>2.2000000000000002</v>
      </c>
      <c r="C160" s="531">
        <v>2.4</v>
      </c>
      <c r="D160" s="533">
        <v>57</v>
      </c>
      <c r="E160" s="40">
        <v>528</v>
      </c>
      <c r="F160" s="40">
        <v>32</v>
      </c>
      <c r="G160" s="111" t="s">
        <v>817</v>
      </c>
      <c r="H160" s="93">
        <v>21.5</v>
      </c>
      <c r="I160" s="1061">
        <v>795</v>
      </c>
      <c r="J160" s="197">
        <f>IF(Начало!$B$8=0,0,I160*(1-Начало!$B$8))</f>
        <v>0</v>
      </c>
      <c r="K160" s="123"/>
      <c r="L160" s="116"/>
      <c r="M160" s="626">
        <v>60000</v>
      </c>
      <c r="N160" s="907" t="s">
        <v>670</v>
      </c>
      <c r="O160" s="888"/>
      <c r="P160" s="909"/>
      <c r="Q160" s="190">
        <f t="shared" si="65"/>
        <v>0</v>
      </c>
      <c r="R160" s="191">
        <f t="shared" si="66"/>
        <v>0</v>
      </c>
      <c r="S160" s="191">
        <f t="shared" si="67"/>
        <v>0</v>
      </c>
      <c r="T160" s="386">
        <v>915</v>
      </c>
      <c r="U160" s="386">
        <v>290</v>
      </c>
      <c r="V160" s="386">
        <v>655</v>
      </c>
      <c r="W160" s="394">
        <f t="shared" ref="W160:W165" si="68">(T160/1000)*(U160/1000)*(V160/1000)</f>
        <v>0.17380424999999999</v>
      </c>
      <c r="X160" s="387">
        <v>26</v>
      </c>
      <c r="Y160" s="1198"/>
      <c r="Z160" s="1198"/>
      <c r="AA160" s="1056"/>
      <c r="AD160" s="1053"/>
      <c r="AF160" s="201"/>
    </row>
    <row r="161" spans="1:32" ht="12.75" customHeight="1">
      <c r="A161" s="64" t="s">
        <v>98</v>
      </c>
      <c r="B161" s="93">
        <v>2.8</v>
      </c>
      <c r="C161" s="93">
        <v>3.2</v>
      </c>
      <c r="D161" s="533">
        <v>57</v>
      </c>
      <c r="E161" s="40">
        <v>528</v>
      </c>
      <c r="F161" s="40">
        <v>32</v>
      </c>
      <c r="G161" s="111" t="s">
        <v>817</v>
      </c>
      <c r="H161" s="93">
        <v>21.5</v>
      </c>
      <c r="I161" s="1061">
        <v>820</v>
      </c>
      <c r="J161" s="197">
        <f>IF(Начало!$B$8=0,0,I161*(1-Начало!$B$8))</f>
        <v>0</v>
      </c>
      <c r="K161" s="123"/>
      <c r="L161" s="116"/>
      <c r="M161" s="626">
        <v>62000</v>
      </c>
      <c r="N161" s="907" t="s">
        <v>670</v>
      </c>
      <c r="O161" s="888"/>
      <c r="P161" s="909"/>
      <c r="Q161" s="190">
        <f t="shared" si="65"/>
        <v>0</v>
      </c>
      <c r="R161" s="191">
        <f t="shared" si="66"/>
        <v>0</v>
      </c>
      <c r="S161" s="191">
        <f t="shared" si="67"/>
        <v>0</v>
      </c>
      <c r="T161" s="386">
        <v>915</v>
      </c>
      <c r="U161" s="386">
        <v>290</v>
      </c>
      <c r="V161" s="386">
        <v>655</v>
      </c>
      <c r="W161" s="394">
        <f t="shared" si="68"/>
        <v>0.17380424999999999</v>
      </c>
      <c r="X161" s="387">
        <v>26</v>
      </c>
      <c r="Y161" s="1198"/>
      <c r="Z161" s="1198"/>
      <c r="AA161" s="1056"/>
      <c r="AD161" s="1053"/>
      <c r="AF161" s="201"/>
    </row>
    <row r="162" spans="1:32" ht="12.75" customHeight="1">
      <c r="A162" s="64" t="s">
        <v>99</v>
      </c>
      <c r="B162" s="93">
        <v>8</v>
      </c>
      <c r="C162" s="93">
        <v>9</v>
      </c>
      <c r="D162" s="533">
        <v>198</v>
      </c>
      <c r="E162" s="40">
        <v>1345</v>
      </c>
      <c r="F162" s="40">
        <v>37</v>
      </c>
      <c r="G162" s="111" t="s">
        <v>449</v>
      </c>
      <c r="H162" s="93">
        <v>38</v>
      </c>
      <c r="I162" s="1061">
        <v>1126</v>
      </c>
      <c r="J162" s="197">
        <f>IF(Начало!$B$8=0,0,I162*(1-Начало!$B$8))</f>
        <v>0</v>
      </c>
      <c r="K162" s="123"/>
      <c r="L162" s="116"/>
      <c r="M162" s="626">
        <v>84000</v>
      </c>
      <c r="N162" s="907"/>
      <c r="O162" s="888"/>
      <c r="P162" s="909"/>
      <c r="Q162" s="190">
        <f t="shared" si="65"/>
        <v>0</v>
      </c>
      <c r="R162" s="191">
        <f t="shared" si="66"/>
        <v>0</v>
      </c>
      <c r="S162" s="191">
        <f t="shared" si="67"/>
        <v>0</v>
      </c>
      <c r="T162" s="386">
        <v>1355</v>
      </c>
      <c r="U162" s="386">
        <v>350</v>
      </c>
      <c r="V162" s="386">
        <v>795</v>
      </c>
      <c r="W162" s="394">
        <f t="shared" si="68"/>
        <v>0.37702874999999997</v>
      </c>
      <c r="X162" s="387">
        <v>46.5</v>
      </c>
      <c r="Y162" s="1198"/>
      <c r="Z162" s="1198"/>
      <c r="AA162" s="1056"/>
      <c r="AD162" s="1053"/>
      <c r="AF162" s="201"/>
    </row>
    <row r="163" spans="1:32" ht="12.75" customHeight="1">
      <c r="A163" s="64" t="s">
        <v>100</v>
      </c>
      <c r="B163" s="93">
        <v>9</v>
      </c>
      <c r="C163" s="93">
        <v>10</v>
      </c>
      <c r="D163" s="533">
        <v>200</v>
      </c>
      <c r="E163" s="40">
        <v>1345</v>
      </c>
      <c r="F163" s="40">
        <v>37</v>
      </c>
      <c r="G163" s="111" t="s">
        <v>449</v>
      </c>
      <c r="H163" s="93">
        <v>40</v>
      </c>
      <c r="I163" s="1061">
        <v>1212</v>
      </c>
      <c r="J163" s="197">
        <f>IF(Начало!$B$8=0,0,I163*(1-Начало!$B$8))</f>
        <v>0</v>
      </c>
      <c r="K163" s="123"/>
      <c r="L163" s="116"/>
      <c r="M163" s="626">
        <v>91000</v>
      </c>
      <c r="N163" s="907"/>
      <c r="O163" s="888"/>
      <c r="P163" s="909"/>
      <c r="Q163" s="190">
        <f t="shared" si="65"/>
        <v>0</v>
      </c>
      <c r="R163" s="191">
        <f t="shared" si="66"/>
        <v>0</v>
      </c>
      <c r="S163" s="191">
        <f t="shared" si="67"/>
        <v>0</v>
      </c>
      <c r="T163" s="386">
        <v>1355</v>
      </c>
      <c r="U163" s="386">
        <v>350</v>
      </c>
      <c r="V163" s="386">
        <v>795</v>
      </c>
      <c r="W163" s="394">
        <f t="shared" si="68"/>
        <v>0.37702874999999997</v>
      </c>
      <c r="X163" s="387">
        <v>48</v>
      </c>
      <c r="Y163" s="1198"/>
      <c r="Z163" s="1198"/>
      <c r="AA163" s="1056"/>
      <c r="AD163" s="1053"/>
      <c r="AF163" s="201"/>
    </row>
    <row r="164" spans="1:32" ht="12.75" customHeight="1">
      <c r="A164" s="64" t="s">
        <v>101</v>
      </c>
      <c r="B164" s="93">
        <v>11.2</v>
      </c>
      <c r="C164" s="93">
        <v>12.5</v>
      </c>
      <c r="D164" s="533">
        <v>313</v>
      </c>
      <c r="E164" s="40">
        <v>1800</v>
      </c>
      <c r="F164" s="40">
        <v>38</v>
      </c>
      <c r="G164" s="111" t="s">
        <v>449</v>
      </c>
      <c r="H164" s="93">
        <v>40</v>
      </c>
      <c r="I164" s="1061">
        <v>1331</v>
      </c>
      <c r="J164" s="197">
        <f>IF(Начало!$B$8=0,0,I164*(1-Начало!$B$8))</f>
        <v>0</v>
      </c>
      <c r="K164" s="123"/>
      <c r="L164" s="241"/>
      <c r="M164" s="626">
        <v>100000</v>
      </c>
      <c r="N164" s="907"/>
      <c r="O164" s="888"/>
      <c r="P164" s="909"/>
      <c r="Q164" s="190">
        <f t="shared" si="65"/>
        <v>0</v>
      </c>
      <c r="R164" s="191">
        <f t="shared" si="66"/>
        <v>0</v>
      </c>
      <c r="S164" s="191">
        <f t="shared" si="67"/>
        <v>0</v>
      </c>
      <c r="T164" s="386">
        <v>1355</v>
      </c>
      <c r="U164" s="386">
        <v>350</v>
      </c>
      <c r="V164" s="386">
        <v>795</v>
      </c>
      <c r="W164" s="394">
        <f t="shared" si="68"/>
        <v>0.37702874999999997</v>
      </c>
      <c r="X164" s="387">
        <v>48</v>
      </c>
      <c r="Y164" s="1198"/>
      <c r="Z164" s="1198"/>
      <c r="AA164" s="1056"/>
      <c r="AD164" s="1053"/>
      <c r="AF164" s="201"/>
    </row>
    <row r="165" spans="1:32" ht="12.75" customHeight="1" thickBot="1">
      <c r="A165" s="64" t="s">
        <v>102</v>
      </c>
      <c r="B165" s="93">
        <v>14</v>
      </c>
      <c r="C165" s="93">
        <v>15.5</v>
      </c>
      <c r="D165" s="533">
        <v>274</v>
      </c>
      <c r="E165" s="40">
        <v>1905</v>
      </c>
      <c r="F165" s="40">
        <v>39</v>
      </c>
      <c r="G165" s="111" t="s">
        <v>450</v>
      </c>
      <c r="H165" s="93">
        <v>49</v>
      </c>
      <c r="I165" s="1061">
        <v>1371</v>
      </c>
      <c r="J165" s="197">
        <f>IF(Начало!$B$8=0,0,I165*(1-Начало!$B$8))</f>
        <v>0</v>
      </c>
      <c r="K165" s="123"/>
      <c r="L165" s="116"/>
      <c r="M165" s="626">
        <v>103000</v>
      </c>
      <c r="N165" s="907"/>
      <c r="O165" s="888"/>
      <c r="P165" s="909"/>
      <c r="Q165" s="190">
        <f t="shared" si="65"/>
        <v>0</v>
      </c>
      <c r="R165" s="191">
        <f t="shared" si="66"/>
        <v>0</v>
      </c>
      <c r="S165" s="191">
        <f t="shared" si="67"/>
        <v>0</v>
      </c>
      <c r="T165" s="386">
        <v>1400</v>
      </c>
      <c r="U165" s="386">
        <v>375</v>
      </c>
      <c r="V165" s="386">
        <v>925</v>
      </c>
      <c r="W165" s="394">
        <f t="shared" si="68"/>
        <v>0.48562499999999992</v>
      </c>
      <c r="X165" s="387">
        <v>58</v>
      </c>
      <c r="Y165" s="1198"/>
      <c r="Z165" s="1198"/>
      <c r="AA165" s="1056"/>
      <c r="AD165" s="1053"/>
      <c r="AF165" s="201"/>
    </row>
    <row r="166" spans="1:32" ht="18" customHeight="1" thickBot="1">
      <c r="A166" s="1411" t="s">
        <v>907</v>
      </c>
      <c r="B166" s="1412"/>
      <c r="C166" s="1412"/>
      <c r="D166" s="1412"/>
      <c r="E166" s="1412"/>
      <c r="F166" s="1412"/>
      <c r="G166" s="1412"/>
      <c r="H166" s="1412"/>
      <c r="I166" s="1412"/>
      <c r="J166" s="1412"/>
      <c r="K166" s="1413"/>
      <c r="L166" s="116"/>
      <c r="M166" s="640"/>
      <c r="N166" s="215"/>
      <c r="O166" s="116"/>
      <c r="P166" s="215"/>
      <c r="Q166" s="190"/>
      <c r="R166" s="191"/>
      <c r="S166" s="191"/>
      <c r="Y166" s="1198"/>
      <c r="Z166" s="1198"/>
      <c r="AA166" s="1056"/>
      <c r="AD166" s="1053"/>
      <c r="AF166" s="201"/>
    </row>
    <row r="167" spans="1:32" ht="12.75" customHeight="1">
      <c r="A167" s="64" t="s">
        <v>445</v>
      </c>
      <c r="B167" s="93">
        <v>2.2000000000000002</v>
      </c>
      <c r="C167" s="531">
        <v>2.6</v>
      </c>
      <c r="D167" s="532">
        <v>57</v>
      </c>
      <c r="E167" s="40">
        <v>538</v>
      </c>
      <c r="F167" s="40">
        <v>32</v>
      </c>
      <c r="G167" s="111" t="s">
        <v>815</v>
      </c>
      <c r="H167" s="93">
        <v>17.5</v>
      </c>
      <c r="I167" s="1061">
        <v>870</v>
      </c>
      <c r="J167" s="197">
        <f>IF(Начало!$B$8=0,0,I167*(1-Начало!$B$8))</f>
        <v>0</v>
      </c>
      <c r="K167" s="123"/>
      <c r="M167" s="626">
        <v>65000</v>
      </c>
      <c r="N167" s="116"/>
      <c r="O167" s="888"/>
      <c r="P167" s="909"/>
      <c r="Q167" s="190">
        <f t="shared" ref="Q167:Q172" si="69">J167*K167</f>
        <v>0</v>
      </c>
      <c r="R167" s="191">
        <f t="shared" ref="R167:R172" si="70">IF(OR(W167="",K167=""),0,K167*W167)</f>
        <v>0</v>
      </c>
      <c r="S167" s="191">
        <f t="shared" ref="S167:S172" si="71">IF(OR(X167="",K167=""),0,K167*X167)</f>
        <v>0</v>
      </c>
      <c r="T167" s="386">
        <v>870</v>
      </c>
      <c r="U167" s="386">
        <v>285</v>
      </c>
      <c r="V167" s="386">
        <v>525</v>
      </c>
      <c r="W167" s="394">
        <f t="shared" ref="W167:W172" si="72">(T167/1000)*(U167/1000)*(V167/1000)</f>
        <v>0.13017375</v>
      </c>
      <c r="X167" s="387">
        <v>20</v>
      </c>
      <c r="Y167" s="1198"/>
      <c r="Z167" s="1198"/>
      <c r="AA167" s="1056"/>
      <c r="AD167" s="1053"/>
      <c r="AF167" s="201"/>
    </row>
    <row r="168" spans="1:32" ht="12.75" customHeight="1">
      <c r="A168" s="64" t="s">
        <v>446</v>
      </c>
      <c r="B168" s="93">
        <v>2.8</v>
      </c>
      <c r="C168" s="93">
        <v>3.2</v>
      </c>
      <c r="D168" s="532">
        <v>57</v>
      </c>
      <c r="E168" s="40">
        <v>538</v>
      </c>
      <c r="F168" s="40">
        <v>32</v>
      </c>
      <c r="G168" s="111" t="s">
        <v>815</v>
      </c>
      <c r="H168" s="93">
        <v>17.5</v>
      </c>
      <c r="I168" s="1061">
        <v>902</v>
      </c>
      <c r="J168" s="197">
        <f>IF(Начало!$B$8=0,0,I168*(1-Начало!$B$8))</f>
        <v>0</v>
      </c>
      <c r="K168" s="123"/>
      <c r="M168" s="626">
        <v>68000</v>
      </c>
      <c r="N168" s="116"/>
      <c r="O168" s="888"/>
      <c r="P168" s="909"/>
      <c r="Q168" s="190">
        <f t="shared" si="69"/>
        <v>0</v>
      </c>
      <c r="R168" s="191">
        <f t="shared" si="70"/>
        <v>0</v>
      </c>
      <c r="S168" s="191">
        <f t="shared" si="71"/>
        <v>0</v>
      </c>
      <c r="T168" s="386">
        <v>870</v>
      </c>
      <c r="U168" s="386">
        <v>285</v>
      </c>
      <c r="V168" s="386">
        <v>525</v>
      </c>
      <c r="W168" s="394">
        <f t="shared" si="72"/>
        <v>0.13017375</v>
      </c>
      <c r="X168" s="387">
        <v>20</v>
      </c>
      <c r="Y168" s="1198"/>
      <c r="Z168" s="1198"/>
      <c r="AA168" s="1056"/>
      <c r="AD168" s="1053"/>
      <c r="AF168" s="201"/>
    </row>
    <row r="169" spans="1:32" ht="12.75" customHeight="1">
      <c r="A169" s="64" t="s">
        <v>447</v>
      </c>
      <c r="B169" s="93">
        <v>3.6</v>
      </c>
      <c r="C169" s="93">
        <v>4</v>
      </c>
      <c r="D169" s="532">
        <v>61</v>
      </c>
      <c r="E169" s="40">
        <v>597</v>
      </c>
      <c r="F169" s="40">
        <v>33.799999999999997</v>
      </c>
      <c r="G169" s="111" t="s">
        <v>815</v>
      </c>
      <c r="H169" s="93">
        <v>17.5</v>
      </c>
      <c r="I169" s="1061">
        <v>923</v>
      </c>
      <c r="J169" s="197">
        <f>IF(Начало!$B$8=0,0,I169*(1-Начало!$B$8))</f>
        <v>0</v>
      </c>
      <c r="K169" s="123"/>
      <c r="M169" s="626">
        <v>69000</v>
      </c>
      <c r="N169" s="116"/>
      <c r="O169" s="888"/>
      <c r="P169" s="909"/>
      <c r="Q169" s="190">
        <f t="shared" si="69"/>
        <v>0</v>
      </c>
      <c r="R169" s="191">
        <f t="shared" si="70"/>
        <v>0</v>
      </c>
      <c r="S169" s="191">
        <f t="shared" si="71"/>
        <v>0</v>
      </c>
      <c r="T169" s="386">
        <v>870</v>
      </c>
      <c r="U169" s="386">
        <v>285</v>
      </c>
      <c r="V169" s="386">
        <v>525</v>
      </c>
      <c r="W169" s="394">
        <f t="shared" si="72"/>
        <v>0.13017375</v>
      </c>
      <c r="X169" s="387">
        <v>20</v>
      </c>
      <c r="Y169" s="1198"/>
      <c r="Z169" s="1198"/>
      <c r="AA169" s="1056"/>
      <c r="AD169" s="1053"/>
      <c r="AF169" s="201"/>
    </row>
    <row r="170" spans="1:32" ht="12.75" customHeight="1">
      <c r="A170" s="64" t="s">
        <v>448</v>
      </c>
      <c r="B170" s="93">
        <v>4.5</v>
      </c>
      <c r="C170" s="93">
        <v>5</v>
      </c>
      <c r="D170" s="532">
        <v>98</v>
      </c>
      <c r="E170" s="40">
        <v>811</v>
      </c>
      <c r="F170" s="40">
        <v>34</v>
      </c>
      <c r="G170" s="111" t="s">
        <v>816</v>
      </c>
      <c r="H170" s="93">
        <v>22.5</v>
      </c>
      <c r="I170" s="1061">
        <v>1080</v>
      </c>
      <c r="J170" s="197">
        <f>IF(Начало!$B$8=0,0,I170*(1-Начало!$B$8))</f>
        <v>0</v>
      </c>
      <c r="K170" s="123"/>
      <c r="M170" s="626">
        <v>81000</v>
      </c>
      <c r="N170" s="116"/>
      <c r="O170" s="888"/>
      <c r="P170" s="909"/>
      <c r="Q170" s="190">
        <f t="shared" si="69"/>
        <v>0</v>
      </c>
      <c r="R170" s="191">
        <f t="shared" si="70"/>
        <v>0</v>
      </c>
      <c r="S170" s="191">
        <f t="shared" si="71"/>
        <v>0</v>
      </c>
      <c r="T170" s="386">
        <v>1115</v>
      </c>
      <c r="U170" s="386">
        <v>285</v>
      </c>
      <c r="V170" s="386">
        <v>525</v>
      </c>
      <c r="W170" s="394">
        <f t="shared" si="72"/>
        <v>0.16683187499999999</v>
      </c>
      <c r="X170" s="387">
        <v>26</v>
      </c>
      <c r="Y170" s="1198"/>
      <c r="Z170" s="1198"/>
      <c r="AA170" s="1056"/>
      <c r="AD170" s="1053"/>
      <c r="AF170" s="201"/>
    </row>
    <row r="171" spans="1:32" ht="12.75" customHeight="1">
      <c r="A171" s="64" t="s">
        <v>1021</v>
      </c>
      <c r="B171" s="93">
        <v>5.6</v>
      </c>
      <c r="C171" s="93">
        <v>6.3</v>
      </c>
      <c r="D171" s="532">
        <v>103</v>
      </c>
      <c r="E171" s="40">
        <v>811</v>
      </c>
      <c r="F171" s="40">
        <v>34</v>
      </c>
      <c r="G171" s="111" t="s">
        <v>816</v>
      </c>
      <c r="H171" s="93">
        <v>22.5</v>
      </c>
      <c r="I171" s="1061">
        <v>1149</v>
      </c>
      <c r="J171" s="197">
        <f>IF(Начало!$B$8=0,0,I171*(1-Начало!$B$8))</f>
        <v>0</v>
      </c>
      <c r="K171" s="123"/>
      <c r="M171" s="626">
        <v>86000</v>
      </c>
      <c r="N171" s="924"/>
      <c r="O171" s="888"/>
      <c r="P171" s="924"/>
      <c r="Q171" s="190">
        <f t="shared" si="69"/>
        <v>0</v>
      </c>
      <c r="R171" s="191">
        <f t="shared" si="70"/>
        <v>0</v>
      </c>
      <c r="S171" s="191">
        <f t="shared" si="71"/>
        <v>0</v>
      </c>
      <c r="T171" s="386">
        <v>1115</v>
      </c>
      <c r="U171" s="386">
        <v>285</v>
      </c>
      <c r="V171" s="386">
        <v>525</v>
      </c>
      <c r="W171" s="394">
        <f t="shared" si="72"/>
        <v>0.16683187499999999</v>
      </c>
      <c r="X171" s="387">
        <v>26</v>
      </c>
      <c r="Y171" s="1198"/>
      <c r="Z171" s="1198"/>
      <c r="AA171" s="1056"/>
      <c r="AD171" s="1053"/>
      <c r="AF171" s="201"/>
    </row>
    <row r="172" spans="1:32" ht="12.75" customHeight="1" thickBot="1">
      <c r="A172" s="64" t="s">
        <v>1022</v>
      </c>
      <c r="B172" s="93">
        <v>7.1</v>
      </c>
      <c r="C172" s="93">
        <v>8</v>
      </c>
      <c r="D172" s="532">
        <v>140</v>
      </c>
      <c r="E172" s="40">
        <v>1029</v>
      </c>
      <c r="F172" s="40">
        <v>35</v>
      </c>
      <c r="G172" s="111" t="s">
        <v>1045</v>
      </c>
      <c r="H172" s="93">
        <v>28</v>
      </c>
      <c r="I172" s="1061">
        <v>1222</v>
      </c>
      <c r="J172" s="197">
        <f>IF(Начало!$B$8=0,0,I172*(1-Начало!$B$8))</f>
        <v>0</v>
      </c>
      <c r="K172" s="123"/>
      <c r="M172" s="626">
        <v>92000</v>
      </c>
      <c r="N172" s="924"/>
      <c r="O172" s="888"/>
      <c r="P172" s="924"/>
      <c r="Q172" s="190">
        <f t="shared" si="69"/>
        <v>0</v>
      </c>
      <c r="R172" s="191">
        <f t="shared" si="70"/>
        <v>0</v>
      </c>
      <c r="S172" s="191">
        <f t="shared" si="71"/>
        <v>0</v>
      </c>
      <c r="T172" s="386">
        <v>1335</v>
      </c>
      <c r="U172" s="386">
        <v>285</v>
      </c>
      <c r="V172" s="386">
        <v>525</v>
      </c>
      <c r="W172" s="394">
        <f t="shared" si="72"/>
        <v>0.19974937499999998</v>
      </c>
      <c r="X172" s="387">
        <v>31.5</v>
      </c>
      <c r="Y172" s="1198"/>
      <c r="Z172" s="1198"/>
      <c r="AA172" s="1056"/>
      <c r="AD172" s="1053"/>
      <c r="AF172" s="201"/>
    </row>
    <row r="173" spans="1:32" ht="18" customHeight="1" thickBot="1">
      <c r="A173" s="1401" t="s">
        <v>908</v>
      </c>
      <c r="B173" s="1402"/>
      <c r="C173" s="1402"/>
      <c r="D173" s="1402"/>
      <c r="E173" s="1402"/>
      <c r="F173" s="1402"/>
      <c r="G173" s="1402"/>
      <c r="H173" s="1402"/>
      <c r="I173" s="1402"/>
      <c r="J173" s="1402"/>
      <c r="K173" s="1403"/>
      <c r="M173" s="623"/>
      <c r="N173" s="215"/>
      <c r="O173" s="116"/>
      <c r="P173" s="761"/>
      <c r="Q173" s="190"/>
      <c r="R173" s="191"/>
      <c r="S173" s="191"/>
      <c r="Y173" s="1198"/>
      <c r="Z173" s="1198"/>
      <c r="AA173" s="1056"/>
      <c r="AD173" s="1053"/>
      <c r="AF173" s="201"/>
    </row>
    <row r="174" spans="1:32" ht="12.75" customHeight="1">
      <c r="A174" s="66" t="s">
        <v>103</v>
      </c>
      <c r="B174" s="93">
        <v>7.1</v>
      </c>
      <c r="C174" s="93">
        <v>8</v>
      </c>
      <c r="D174" s="48">
        <v>263</v>
      </c>
      <c r="E174" s="40">
        <v>1443</v>
      </c>
      <c r="F174" s="93">
        <v>44</v>
      </c>
      <c r="G174" s="111" t="s">
        <v>211</v>
      </c>
      <c r="H174" s="93">
        <v>45</v>
      </c>
      <c r="I174" s="1061">
        <v>1331</v>
      </c>
      <c r="J174" s="197">
        <f>IF(Начало!$B$8=0,0,I174*(1-Начало!$B$8))</f>
        <v>0</v>
      </c>
      <c r="K174" s="123"/>
      <c r="M174" s="626">
        <v>100000</v>
      </c>
      <c r="N174" s="116"/>
      <c r="O174" s="888"/>
      <c r="P174" s="909"/>
      <c r="Q174" s="190">
        <f t="shared" ref="Q174:Q182" si="73">J174*K174</f>
        <v>0</v>
      </c>
      <c r="R174" s="191">
        <f t="shared" ref="R174:R182" si="74">IF(OR(W174="",K174=""),0,K174*W174)</f>
        <v>0</v>
      </c>
      <c r="S174" s="191">
        <f t="shared" ref="S174:S182" si="75">IF(OR(X174="",K174=""),0,K174*X174)</f>
        <v>0</v>
      </c>
      <c r="T174" s="386">
        <v>1090</v>
      </c>
      <c r="U174" s="386">
        <v>440</v>
      </c>
      <c r="V174" s="386">
        <v>768</v>
      </c>
      <c r="W174" s="394">
        <f>(T174/1000)*(U174/1000)*(V174/1000)</f>
        <v>0.36833280000000002</v>
      </c>
      <c r="X174" s="387">
        <v>50</v>
      </c>
      <c r="Y174" s="1198"/>
      <c r="Z174" s="1198"/>
      <c r="AA174" s="1056"/>
      <c r="AD174" s="1053"/>
      <c r="AF174" s="201"/>
    </row>
    <row r="175" spans="1:32" ht="12.75" customHeight="1">
      <c r="A175" s="66" t="s">
        <v>104</v>
      </c>
      <c r="B175" s="93">
        <v>8</v>
      </c>
      <c r="C175" s="93">
        <v>9</v>
      </c>
      <c r="D175" s="48">
        <v>263</v>
      </c>
      <c r="E175" s="40">
        <v>1416</v>
      </c>
      <c r="F175" s="93">
        <v>45</v>
      </c>
      <c r="G175" s="111" t="s">
        <v>211</v>
      </c>
      <c r="H175" s="93">
        <v>45</v>
      </c>
      <c r="I175" s="1061">
        <v>1410</v>
      </c>
      <c r="J175" s="197">
        <f>IF(Начало!$B$8=0,0,I175*(1-Начало!$B$8))</f>
        <v>0</v>
      </c>
      <c r="K175" s="123"/>
      <c r="M175" s="626">
        <v>106000</v>
      </c>
      <c r="N175" s="116"/>
      <c r="O175" s="888"/>
      <c r="P175" s="909"/>
      <c r="Q175" s="190">
        <f t="shared" si="73"/>
        <v>0</v>
      </c>
      <c r="R175" s="191">
        <f t="shared" si="74"/>
        <v>0</v>
      </c>
      <c r="S175" s="191">
        <f t="shared" si="75"/>
        <v>0</v>
      </c>
      <c r="T175" s="386">
        <v>1090</v>
      </c>
      <c r="U175" s="386">
        <v>440</v>
      </c>
      <c r="V175" s="386">
        <v>768</v>
      </c>
      <c r="W175" s="394">
        <f t="shared" ref="W175:W182" si="76">(T175/1000)*(U175/1000)*(V175/1000)</f>
        <v>0.36833280000000002</v>
      </c>
      <c r="X175" s="387">
        <v>50</v>
      </c>
      <c r="Y175" s="1198"/>
      <c r="Z175" s="1198"/>
      <c r="AA175" s="1056"/>
      <c r="AD175" s="1053"/>
      <c r="AF175" s="201"/>
    </row>
    <row r="176" spans="1:32" ht="12.75" customHeight="1">
      <c r="A176" s="66" t="s">
        <v>105</v>
      </c>
      <c r="B176" s="93">
        <v>9</v>
      </c>
      <c r="C176" s="93">
        <v>10</v>
      </c>
      <c r="D176" s="48">
        <v>423</v>
      </c>
      <c r="E176" s="40">
        <v>1951</v>
      </c>
      <c r="F176" s="93">
        <v>47</v>
      </c>
      <c r="G176" s="111" t="s">
        <v>211</v>
      </c>
      <c r="H176" s="93">
        <v>46.5</v>
      </c>
      <c r="I176" s="1061">
        <v>1539</v>
      </c>
      <c r="J176" s="197">
        <f>IF(Начало!$B$8=0,0,I176*(1-Начало!$B$8))</f>
        <v>0</v>
      </c>
      <c r="K176" s="123"/>
      <c r="M176" s="626">
        <v>115000</v>
      </c>
      <c r="N176" s="116"/>
      <c r="O176" s="888"/>
      <c r="P176" s="909"/>
      <c r="Q176" s="190">
        <f t="shared" si="73"/>
        <v>0</v>
      </c>
      <c r="R176" s="191">
        <f t="shared" si="74"/>
        <v>0</v>
      </c>
      <c r="S176" s="191">
        <f t="shared" si="75"/>
        <v>0</v>
      </c>
      <c r="T176" s="386">
        <v>1090</v>
      </c>
      <c r="U176" s="386">
        <v>440</v>
      </c>
      <c r="V176" s="386">
        <v>768</v>
      </c>
      <c r="W176" s="394">
        <f t="shared" si="76"/>
        <v>0.36833280000000002</v>
      </c>
      <c r="X176" s="387">
        <v>52.4</v>
      </c>
      <c r="Y176" s="1198"/>
      <c r="Z176" s="1198"/>
      <c r="AA176" s="1056"/>
      <c r="AD176" s="1053"/>
      <c r="AF176" s="201"/>
    </row>
    <row r="177" spans="1:32" ht="12.75" customHeight="1">
      <c r="A177" s="66" t="s">
        <v>106</v>
      </c>
      <c r="B177" s="93">
        <v>11.2</v>
      </c>
      <c r="C177" s="93">
        <v>12.5</v>
      </c>
      <c r="D177" s="48">
        <v>524</v>
      </c>
      <c r="E177" s="40">
        <v>2116</v>
      </c>
      <c r="F177" s="93">
        <v>47</v>
      </c>
      <c r="G177" s="111" t="s">
        <v>211</v>
      </c>
      <c r="H177" s="93">
        <v>50.6</v>
      </c>
      <c r="I177" s="1061">
        <v>1607</v>
      </c>
      <c r="J177" s="197">
        <f>IF(Начало!$B$8=0,0,I177*(1-Начало!$B$8))</f>
        <v>0</v>
      </c>
      <c r="K177" s="123"/>
      <c r="M177" s="626">
        <v>121000</v>
      </c>
      <c r="N177" s="116"/>
      <c r="O177" s="888"/>
      <c r="P177" s="909"/>
      <c r="Q177" s="190">
        <f t="shared" si="73"/>
        <v>0</v>
      </c>
      <c r="R177" s="191">
        <f t="shared" si="74"/>
        <v>0</v>
      </c>
      <c r="S177" s="191">
        <f t="shared" si="75"/>
        <v>0</v>
      </c>
      <c r="T177" s="386">
        <v>1090</v>
      </c>
      <c r="U177" s="386">
        <v>440</v>
      </c>
      <c r="V177" s="386">
        <v>768</v>
      </c>
      <c r="W177" s="394">
        <f t="shared" si="76"/>
        <v>0.36833280000000002</v>
      </c>
      <c r="X177" s="387">
        <v>56</v>
      </c>
      <c r="Y177" s="1198"/>
      <c r="Z177" s="1198"/>
      <c r="AA177" s="1056"/>
      <c r="AD177" s="1053"/>
      <c r="AF177" s="201"/>
    </row>
    <row r="178" spans="1:32" ht="12.75" customHeight="1">
      <c r="A178" s="66" t="s">
        <v>107</v>
      </c>
      <c r="B178" s="93">
        <v>14</v>
      </c>
      <c r="C178" s="93">
        <v>16</v>
      </c>
      <c r="D178" s="48">
        <v>724</v>
      </c>
      <c r="E178" s="40">
        <v>3000</v>
      </c>
      <c r="F178" s="93">
        <v>48</v>
      </c>
      <c r="G178" s="111" t="s">
        <v>212</v>
      </c>
      <c r="H178" s="93">
        <v>68</v>
      </c>
      <c r="I178" s="1061">
        <v>1726</v>
      </c>
      <c r="J178" s="197">
        <f>IF(Начало!$B$8=0,0,I178*(1-Начало!$B$8))</f>
        <v>0</v>
      </c>
      <c r="K178" s="123"/>
      <c r="M178" s="626">
        <v>129000</v>
      </c>
      <c r="N178" s="116"/>
      <c r="O178" s="888"/>
      <c r="P178" s="909"/>
      <c r="Q178" s="190">
        <f t="shared" si="73"/>
        <v>0</v>
      </c>
      <c r="R178" s="191">
        <f t="shared" si="74"/>
        <v>0</v>
      </c>
      <c r="S178" s="191">
        <f t="shared" si="75"/>
        <v>0</v>
      </c>
      <c r="T178" s="386">
        <v>1436</v>
      </c>
      <c r="U178" s="386">
        <v>450</v>
      </c>
      <c r="V178" s="386">
        <v>768</v>
      </c>
      <c r="W178" s="394">
        <f t="shared" si="76"/>
        <v>0.49628159999999999</v>
      </c>
      <c r="X178" s="387">
        <v>70</v>
      </c>
      <c r="Y178" s="1198"/>
      <c r="Z178" s="1198"/>
      <c r="AA178" s="1056"/>
      <c r="AD178" s="1053"/>
      <c r="AF178" s="201"/>
    </row>
    <row r="179" spans="1:32" ht="12.75" customHeight="1">
      <c r="A179" s="66" t="s">
        <v>108</v>
      </c>
      <c r="B179" s="93">
        <v>16</v>
      </c>
      <c r="C179" s="93">
        <v>17</v>
      </c>
      <c r="D179" s="48">
        <v>940</v>
      </c>
      <c r="E179" s="40">
        <v>3620</v>
      </c>
      <c r="F179" s="93">
        <v>50</v>
      </c>
      <c r="G179" s="111" t="s">
        <v>212</v>
      </c>
      <c r="H179" s="93">
        <v>70</v>
      </c>
      <c r="I179" s="1061">
        <v>1812</v>
      </c>
      <c r="J179" s="197">
        <f>IF(Начало!$B$8=0,0,I179*(1-Начало!$B$8))</f>
        <v>0</v>
      </c>
      <c r="K179" s="123"/>
      <c r="M179" s="626">
        <v>136000</v>
      </c>
      <c r="N179" s="116"/>
      <c r="O179" s="888"/>
      <c r="P179" s="909"/>
      <c r="Q179" s="190">
        <f t="shared" si="73"/>
        <v>0</v>
      </c>
      <c r="R179" s="191">
        <f t="shared" si="74"/>
        <v>0</v>
      </c>
      <c r="S179" s="191">
        <f t="shared" si="75"/>
        <v>0</v>
      </c>
      <c r="T179" s="386">
        <v>1436</v>
      </c>
      <c r="U179" s="386">
        <v>450</v>
      </c>
      <c r="V179" s="386">
        <v>768</v>
      </c>
      <c r="W179" s="394">
        <f t="shared" si="76"/>
        <v>0.49628159999999999</v>
      </c>
      <c r="X179" s="387">
        <v>77.5</v>
      </c>
      <c r="Y179" s="1198"/>
      <c r="Z179" s="1198"/>
      <c r="AA179" s="1056"/>
      <c r="AD179" s="1053"/>
      <c r="AF179" s="201"/>
    </row>
    <row r="180" spans="1:32" ht="12.75" customHeight="1">
      <c r="A180" s="64" t="s">
        <v>109</v>
      </c>
      <c r="B180" s="93">
        <v>20</v>
      </c>
      <c r="C180" s="93">
        <v>22.5</v>
      </c>
      <c r="D180" s="48">
        <v>1516</v>
      </c>
      <c r="E180" s="40">
        <v>4700</v>
      </c>
      <c r="F180" s="93">
        <v>52</v>
      </c>
      <c r="G180" s="111" t="s">
        <v>818</v>
      </c>
      <c r="H180" s="93">
        <v>115</v>
      </c>
      <c r="I180" s="1061">
        <v>2433</v>
      </c>
      <c r="J180" s="197">
        <f>IF(Начало!$B$8=0,0,I180*(1-Начало!$B$8))</f>
        <v>0</v>
      </c>
      <c r="K180" s="123"/>
      <c r="M180" s="626">
        <v>182000</v>
      </c>
      <c r="N180" s="116"/>
      <c r="O180" s="888"/>
      <c r="P180" s="909"/>
      <c r="Q180" s="190">
        <f t="shared" si="73"/>
        <v>0</v>
      </c>
      <c r="R180" s="191">
        <f t="shared" si="74"/>
        <v>0</v>
      </c>
      <c r="S180" s="191">
        <f t="shared" si="75"/>
        <v>0</v>
      </c>
      <c r="T180" s="386">
        <v>1509</v>
      </c>
      <c r="U180" s="386">
        <v>550</v>
      </c>
      <c r="V180" s="386">
        <v>990</v>
      </c>
      <c r="W180" s="394">
        <f t="shared" si="76"/>
        <v>0.82165049999999995</v>
      </c>
      <c r="X180" s="387">
        <v>129</v>
      </c>
      <c r="Y180" s="1198"/>
      <c r="Z180" s="1198"/>
      <c r="AA180" s="1056"/>
      <c r="AD180" s="1053"/>
      <c r="AF180" s="201"/>
    </row>
    <row r="181" spans="1:32" ht="12.75" customHeight="1">
      <c r="A181" s="64" t="s">
        <v>110</v>
      </c>
      <c r="B181" s="93">
        <v>25</v>
      </c>
      <c r="C181" s="93">
        <v>26</v>
      </c>
      <c r="D181" s="48">
        <v>1516</v>
      </c>
      <c r="E181" s="40">
        <v>4700</v>
      </c>
      <c r="F181" s="93">
        <v>52</v>
      </c>
      <c r="G181" s="111" t="s">
        <v>818</v>
      </c>
      <c r="H181" s="93">
        <v>115</v>
      </c>
      <c r="I181" s="1061">
        <v>2445</v>
      </c>
      <c r="J181" s="197">
        <f>IF(Начало!$B$8=0,0,I181*(1-Начало!$B$8))</f>
        <v>0</v>
      </c>
      <c r="K181" s="123"/>
      <c r="M181" s="626">
        <v>183000</v>
      </c>
      <c r="N181" s="116"/>
      <c r="O181" s="888"/>
      <c r="P181" s="909"/>
      <c r="Q181" s="190">
        <f t="shared" si="73"/>
        <v>0</v>
      </c>
      <c r="R181" s="191">
        <f t="shared" si="74"/>
        <v>0</v>
      </c>
      <c r="S181" s="191">
        <f t="shared" si="75"/>
        <v>0</v>
      </c>
      <c r="T181" s="386">
        <v>1509</v>
      </c>
      <c r="U181" s="386">
        <v>550</v>
      </c>
      <c r="V181" s="386">
        <v>990</v>
      </c>
      <c r="W181" s="394">
        <f t="shared" si="76"/>
        <v>0.82165049999999995</v>
      </c>
      <c r="X181" s="387">
        <v>129</v>
      </c>
      <c r="Y181" s="1198"/>
      <c r="Z181" s="1198"/>
      <c r="AA181" s="1056"/>
      <c r="AD181" s="1053"/>
      <c r="AF181" s="201"/>
    </row>
    <row r="182" spans="1:32" ht="12.75" customHeight="1" thickBot="1">
      <c r="A182" s="64" t="s">
        <v>111</v>
      </c>
      <c r="B182" s="93">
        <v>28</v>
      </c>
      <c r="C182" s="93">
        <v>31.5</v>
      </c>
      <c r="D182" s="48">
        <v>1516</v>
      </c>
      <c r="E182" s="40">
        <v>4700</v>
      </c>
      <c r="F182" s="93">
        <v>52</v>
      </c>
      <c r="G182" s="111" t="s">
        <v>818</v>
      </c>
      <c r="H182" s="93">
        <v>115</v>
      </c>
      <c r="I182" s="1061">
        <v>2475</v>
      </c>
      <c r="J182" s="197">
        <f>IF(Начало!$B$8=0,0,I182*(1-Начало!$B$8))</f>
        <v>0</v>
      </c>
      <c r="K182" s="123"/>
      <c r="M182" s="626">
        <v>186000</v>
      </c>
      <c r="N182" s="116"/>
      <c r="O182" s="888"/>
      <c r="P182" s="909"/>
      <c r="Q182" s="190">
        <f t="shared" si="73"/>
        <v>0</v>
      </c>
      <c r="R182" s="191">
        <f t="shared" si="74"/>
        <v>0</v>
      </c>
      <c r="S182" s="191">
        <f t="shared" si="75"/>
        <v>0</v>
      </c>
      <c r="T182" s="386">
        <v>1509</v>
      </c>
      <c r="U182" s="386">
        <v>550</v>
      </c>
      <c r="V182" s="386">
        <v>990</v>
      </c>
      <c r="W182" s="394">
        <f t="shared" si="76"/>
        <v>0.82165049999999995</v>
      </c>
      <c r="X182" s="387">
        <v>129</v>
      </c>
      <c r="Y182" s="1198"/>
      <c r="Z182" s="1198"/>
      <c r="AA182" s="1056"/>
      <c r="AD182" s="1053"/>
      <c r="AF182" s="201"/>
    </row>
    <row r="183" spans="1:32" ht="18" customHeight="1" thickBot="1">
      <c r="A183" s="1392" t="s">
        <v>935</v>
      </c>
      <c r="B183" s="1393"/>
      <c r="C183" s="1393"/>
      <c r="D183" s="1393"/>
      <c r="E183" s="1393"/>
      <c r="F183" s="1393"/>
      <c r="G183" s="1393"/>
      <c r="H183" s="1393"/>
      <c r="I183" s="1393"/>
      <c r="J183" s="1393"/>
      <c r="K183" s="1394"/>
      <c r="M183" s="641"/>
      <c r="N183" s="116"/>
      <c r="O183" s="116"/>
      <c r="P183" s="756"/>
      <c r="Q183" s="190"/>
      <c r="R183" s="191"/>
      <c r="S183" s="191"/>
      <c r="T183" s="96"/>
      <c r="U183" s="96"/>
      <c r="V183" s="96"/>
      <c r="Y183" s="1198"/>
      <c r="Z183" s="1198"/>
      <c r="AA183" s="1056"/>
      <c r="AD183" s="1053"/>
      <c r="AF183" s="201"/>
    </row>
    <row r="184" spans="1:32" ht="12.75" customHeight="1">
      <c r="A184" s="207" t="s">
        <v>294</v>
      </c>
      <c r="B184" s="450">
        <v>40</v>
      </c>
      <c r="C184" s="450">
        <v>45</v>
      </c>
      <c r="D184" s="48">
        <v>2700</v>
      </c>
      <c r="E184" s="450">
        <v>7472</v>
      </c>
      <c r="F184" s="450">
        <v>56</v>
      </c>
      <c r="G184" s="529" t="s">
        <v>819</v>
      </c>
      <c r="H184" s="530">
        <v>232</v>
      </c>
      <c r="I184" s="583">
        <v>5922</v>
      </c>
      <c r="J184" s="206">
        <f>IF(Начало!$B$8=0,0,I184*(1-Начало!$B$8))</f>
        <v>0</v>
      </c>
      <c r="K184" s="154"/>
      <c r="M184" s="626">
        <v>444000</v>
      </c>
      <c r="N184" s="116"/>
      <c r="O184" s="888"/>
      <c r="P184" s="1047"/>
      <c r="Q184" s="190">
        <f>J184*K184</f>
        <v>0</v>
      </c>
      <c r="R184" s="191">
        <f>IF(OR(W184="",K184=""),0,K184*W184)</f>
        <v>0</v>
      </c>
      <c r="S184" s="191">
        <f>IF(OR(X184="",K184=""),0,K184*X184)</f>
        <v>0</v>
      </c>
      <c r="T184" s="386">
        <v>2095</v>
      </c>
      <c r="U184" s="386">
        <v>800</v>
      </c>
      <c r="V184" s="386">
        <v>964</v>
      </c>
      <c r="W184" s="394">
        <f>(T184/1000)*(U184/1000)*(V184/1000)</f>
        <v>1.615664</v>
      </c>
      <c r="X184" s="387">
        <v>245</v>
      </c>
      <c r="Y184" s="1198"/>
      <c r="Z184" s="1198"/>
      <c r="AA184" s="1056"/>
      <c r="AD184" s="1053"/>
      <c r="AF184" s="201"/>
    </row>
    <row r="185" spans="1:32" ht="12.75" customHeight="1">
      <c r="A185" s="61" t="s">
        <v>295</v>
      </c>
      <c r="B185" s="40">
        <v>45</v>
      </c>
      <c r="C185" s="40">
        <v>50</v>
      </c>
      <c r="D185" s="48">
        <v>2700</v>
      </c>
      <c r="E185" s="40">
        <v>7472</v>
      </c>
      <c r="F185" s="40">
        <v>56</v>
      </c>
      <c r="G185" s="113" t="s">
        <v>819</v>
      </c>
      <c r="H185" s="47">
        <v>232</v>
      </c>
      <c r="I185" s="581">
        <v>6196</v>
      </c>
      <c r="J185" s="197">
        <f>IF(Начало!$B$8=0,0,I185*(1-Начало!$B$8))</f>
        <v>0</v>
      </c>
      <c r="K185" s="134"/>
      <c r="M185" s="626">
        <v>465000</v>
      </c>
      <c r="N185" s="116"/>
      <c r="O185" s="888"/>
      <c r="P185" s="1047"/>
      <c r="Q185" s="190">
        <f>J185*K185</f>
        <v>0</v>
      </c>
      <c r="R185" s="191">
        <f>IF(OR(W185="",K185=""),0,K185*W185)</f>
        <v>0</v>
      </c>
      <c r="S185" s="191">
        <f>IF(OR(X185="",K185=""),0,K185*X185)</f>
        <v>0</v>
      </c>
      <c r="T185" s="386">
        <v>2095</v>
      </c>
      <c r="U185" s="386">
        <v>800</v>
      </c>
      <c r="V185" s="386">
        <v>964</v>
      </c>
      <c r="W185" s="394">
        <f>(T185/1000)*(U185/1000)*(V185/1000)</f>
        <v>1.615664</v>
      </c>
      <c r="X185" s="387">
        <v>245</v>
      </c>
      <c r="Y185" s="1198"/>
      <c r="Z185" s="1198"/>
      <c r="AA185" s="1056"/>
      <c r="AD185" s="1053"/>
      <c r="AF185" s="201"/>
    </row>
    <row r="186" spans="1:32" ht="12.75" customHeight="1" thickBot="1">
      <c r="A186" s="73" t="s">
        <v>296</v>
      </c>
      <c r="B186" s="452">
        <v>56</v>
      </c>
      <c r="C186" s="452">
        <v>63</v>
      </c>
      <c r="D186" s="48">
        <v>3400</v>
      </c>
      <c r="E186" s="452">
        <v>9550</v>
      </c>
      <c r="F186" s="452">
        <v>57</v>
      </c>
      <c r="G186" s="113" t="s">
        <v>819</v>
      </c>
      <c r="H186" s="492">
        <v>235</v>
      </c>
      <c r="I186" s="582">
        <v>6498</v>
      </c>
      <c r="J186" s="224">
        <f>IF(Начало!$B$8=0,0,I186*(1-Начало!$B$8))</f>
        <v>0</v>
      </c>
      <c r="K186" s="136"/>
      <c r="M186" s="626">
        <v>487000</v>
      </c>
      <c r="N186" s="116"/>
      <c r="O186" s="888"/>
      <c r="P186" s="1047"/>
      <c r="Q186" s="190">
        <f>J186*K186</f>
        <v>0</v>
      </c>
      <c r="R186" s="191">
        <f>IF(OR(W186="",K186=""),0,K186*W186)</f>
        <v>0</v>
      </c>
      <c r="S186" s="191">
        <f>IF(OR(X186="",K186=""),0,K186*X186)</f>
        <v>0</v>
      </c>
      <c r="T186" s="386">
        <v>2095</v>
      </c>
      <c r="U186" s="386">
        <v>800</v>
      </c>
      <c r="V186" s="386">
        <v>964</v>
      </c>
      <c r="W186" s="394">
        <f>(T186/1000)*(U186/1000)*(V186/1000)</f>
        <v>1.615664</v>
      </c>
      <c r="X186" s="387">
        <v>250</v>
      </c>
      <c r="Y186" s="1198"/>
      <c r="Z186" s="1198"/>
      <c r="AA186" s="1056"/>
      <c r="AD186" s="1053"/>
      <c r="AF186" s="201"/>
    </row>
    <row r="187" spans="1:32" ht="30" customHeight="1" thickBot="1">
      <c r="A187" s="1392" t="s">
        <v>1040</v>
      </c>
      <c r="B187" s="1393"/>
      <c r="C187" s="1393"/>
      <c r="D187" s="1393"/>
      <c r="E187" s="1393"/>
      <c r="F187" s="1393"/>
      <c r="G187" s="1393"/>
      <c r="H187" s="1393"/>
      <c r="I187" s="1393"/>
      <c r="J187" s="1393"/>
      <c r="K187" s="1394"/>
      <c r="M187" s="623"/>
      <c r="N187" s="215"/>
      <c r="O187" s="927"/>
      <c r="P187" s="761"/>
      <c r="Q187" s="190"/>
      <c r="R187" s="191"/>
      <c r="S187" s="191"/>
      <c r="Y187" s="1198"/>
      <c r="Z187" s="1198"/>
      <c r="AA187" s="1056"/>
      <c r="AD187" s="1053"/>
      <c r="AF187" s="201"/>
    </row>
    <row r="188" spans="1:32" ht="12.75" customHeight="1">
      <c r="A188" s="66" t="s">
        <v>1035</v>
      </c>
      <c r="B188" s="93">
        <v>12.5</v>
      </c>
      <c r="C188" s="93">
        <v>10.5</v>
      </c>
      <c r="D188" s="48">
        <v>455</v>
      </c>
      <c r="E188" s="40">
        <v>2142</v>
      </c>
      <c r="F188" s="93">
        <v>50</v>
      </c>
      <c r="G188" s="111" t="s">
        <v>212</v>
      </c>
      <c r="H188" s="93">
        <v>69.5</v>
      </c>
      <c r="I188" s="1061">
        <v>2079</v>
      </c>
      <c r="J188" s="197">
        <f>IF(Начало!$B$8=0,0,I188*(1-Начало!$B$8))</f>
        <v>0</v>
      </c>
      <c r="K188" s="123"/>
      <c r="M188" s="626">
        <v>156000</v>
      </c>
      <c r="N188" s="927"/>
      <c r="O188" s="888"/>
      <c r="P188" s="1047"/>
      <c r="Q188" s="190">
        <f t="shared" ref="Q188:Q192" si="77">J188*K188</f>
        <v>0</v>
      </c>
      <c r="R188" s="191">
        <f t="shared" ref="R188:R192" si="78">IF(OR(W188="",K188=""),0,K188*W188)</f>
        <v>0</v>
      </c>
      <c r="S188" s="191">
        <f t="shared" ref="S188:S192" si="79">IF(OR(X188="",K188=""),0,K188*X188)</f>
        <v>0</v>
      </c>
      <c r="T188" s="386">
        <v>1436</v>
      </c>
      <c r="U188" s="386">
        <v>450</v>
      </c>
      <c r="V188" s="386">
        <v>768</v>
      </c>
      <c r="W188" s="394">
        <f>(T188/1000)*(U188/1000)*(V188/1000)</f>
        <v>0.49628159999999999</v>
      </c>
      <c r="X188" s="387">
        <v>76</v>
      </c>
      <c r="Y188" s="1198"/>
      <c r="Z188" s="1198"/>
      <c r="AA188" s="1056"/>
      <c r="AD188" s="1053"/>
      <c r="AF188" s="201"/>
    </row>
    <row r="189" spans="1:32" ht="12.75" customHeight="1">
      <c r="A189" s="66" t="s">
        <v>1036</v>
      </c>
      <c r="B189" s="93">
        <v>14</v>
      </c>
      <c r="C189" s="93">
        <v>12</v>
      </c>
      <c r="D189" s="48">
        <v>455</v>
      </c>
      <c r="E189" s="40">
        <v>2142</v>
      </c>
      <c r="F189" s="93">
        <v>50</v>
      </c>
      <c r="G189" s="111" t="s">
        <v>212</v>
      </c>
      <c r="H189" s="93">
        <v>69.5</v>
      </c>
      <c r="I189" s="1061">
        <v>2146</v>
      </c>
      <c r="J189" s="197">
        <f>IF(Начало!$B$8=0,0,I189*(1-Начало!$B$8))</f>
        <v>0</v>
      </c>
      <c r="K189" s="123"/>
      <c r="M189" s="626">
        <v>161000</v>
      </c>
      <c r="N189" s="927"/>
      <c r="O189" s="888"/>
      <c r="P189" s="1047"/>
      <c r="Q189" s="190">
        <f t="shared" si="77"/>
        <v>0</v>
      </c>
      <c r="R189" s="191">
        <f t="shared" si="78"/>
        <v>0</v>
      </c>
      <c r="S189" s="191">
        <f t="shared" si="79"/>
        <v>0</v>
      </c>
      <c r="T189" s="386">
        <v>1436</v>
      </c>
      <c r="U189" s="386">
        <v>450</v>
      </c>
      <c r="V189" s="386">
        <v>768</v>
      </c>
      <c r="W189" s="394">
        <f t="shared" ref="W189:W192" si="80">(T189/1000)*(U189/1000)*(V189/1000)</f>
        <v>0.49628159999999999</v>
      </c>
      <c r="X189" s="387">
        <v>76</v>
      </c>
      <c r="Y189" s="1198"/>
      <c r="Z189" s="1198"/>
      <c r="AA189" s="1056"/>
      <c r="AD189" s="1053"/>
      <c r="AF189" s="201"/>
    </row>
    <row r="190" spans="1:32" ht="12.75" customHeight="1">
      <c r="A190" s="66" t="s">
        <v>1037</v>
      </c>
      <c r="B190" s="93">
        <v>20</v>
      </c>
      <c r="C190" s="93">
        <v>18</v>
      </c>
      <c r="D190" s="48">
        <v>2120</v>
      </c>
      <c r="E190" s="40">
        <v>2780</v>
      </c>
      <c r="F190" s="93">
        <v>51</v>
      </c>
      <c r="G190" s="111" t="s">
        <v>818</v>
      </c>
      <c r="H190" s="93">
        <v>115</v>
      </c>
      <c r="I190" s="1061">
        <v>3564</v>
      </c>
      <c r="J190" s="197">
        <f>IF(Начало!$B$8=0,0,I190*(1-Начало!$B$8))</f>
        <v>0</v>
      </c>
      <c r="K190" s="123"/>
      <c r="M190" s="626">
        <v>267000</v>
      </c>
      <c r="N190" s="927"/>
      <c r="O190" s="888"/>
      <c r="P190" s="1047"/>
      <c r="Q190" s="190">
        <f t="shared" si="77"/>
        <v>0</v>
      </c>
      <c r="R190" s="191">
        <f t="shared" si="78"/>
        <v>0</v>
      </c>
      <c r="S190" s="191">
        <f t="shared" si="79"/>
        <v>0</v>
      </c>
      <c r="T190" s="386">
        <v>1509</v>
      </c>
      <c r="U190" s="386">
        <v>550</v>
      </c>
      <c r="V190" s="386">
        <v>990</v>
      </c>
      <c r="W190" s="394">
        <f t="shared" si="80"/>
        <v>0.82165049999999995</v>
      </c>
      <c r="X190" s="387">
        <v>125</v>
      </c>
      <c r="Y190" s="1198"/>
      <c r="Z190" s="1198"/>
      <c r="AA190" s="1056"/>
      <c r="AD190" s="1053"/>
      <c r="AF190" s="201"/>
    </row>
    <row r="191" spans="1:32" ht="12.75" customHeight="1">
      <c r="A191" s="66" t="s">
        <v>1038</v>
      </c>
      <c r="B191" s="93">
        <v>25</v>
      </c>
      <c r="C191" s="93">
        <v>20</v>
      </c>
      <c r="D191" s="48">
        <v>2252</v>
      </c>
      <c r="E191" s="40">
        <v>3005</v>
      </c>
      <c r="F191" s="93">
        <v>52</v>
      </c>
      <c r="G191" s="111" t="s">
        <v>818</v>
      </c>
      <c r="H191" s="93">
        <v>115</v>
      </c>
      <c r="I191" s="1061">
        <v>3642</v>
      </c>
      <c r="J191" s="197">
        <f>IF(Начало!$B$8=0,0,I191*(1-Начало!$B$8))</f>
        <v>0</v>
      </c>
      <c r="K191" s="123"/>
      <c r="M191" s="626">
        <v>273000</v>
      </c>
      <c r="N191" s="927"/>
      <c r="O191" s="888"/>
      <c r="P191" s="1047"/>
      <c r="Q191" s="190">
        <f t="shared" si="77"/>
        <v>0</v>
      </c>
      <c r="R191" s="191">
        <f t="shared" si="78"/>
        <v>0</v>
      </c>
      <c r="S191" s="191">
        <f t="shared" si="79"/>
        <v>0</v>
      </c>
      <c r="T191" s="386">
        <v>1509</v>
      </c>
      <c r="U191" s="386">
        <v>550</v>
      </c>
      <c r="V191" s="386">
        <v>990</v>
      </c>
      <c r="W191" s="394">
        <f t="shared" si="80"/>
        <v>0.82165049999999995</v>
      </c>
      <c r="X191" s="387">
        <v>125</v>
      </c>
      <c r="Y191" s="1198"/>
      <c r="Z191" s="1198"/>
      <c r="AA191" s="1056"/>
      <c r="AD191" s="1053"/>
      <c r="AF191" s="201"/>
    </row>
    <row r="192" spans="1:32" ht="12.75" customHeight="1" thickBot="1">
      <c r="A192" s="66" t="s">
        <v>1039</v>
      </c>
      <c r="B192" s="93">
        <v>28</v>
      </c>
      <c r="C192" s="93">
        <v>22</v>
      </c>
      <c r="D192" s="48">
        <v>2252</v>
      </c>
      <c r="E192" s="40">
        <v>3005</v>
      </c>
      <c r="F192" s="93">
        <v>52</v>
      </c>
      <c r="G192" s="111" t="s">
        <v>818</v>
      </c>
      <c r="H192" s="93">
        <v>115</v>
      </c>
      <c r="I192" s="1061">
        <v>3687</v>
      </c>
      <c r="J192" s="197">
        <f>IF(Начало!$B$8=0,0,I192*(1-Начало!$B$8))</f>
        <v>0</v>
      </c>
      <c r="K192" s="123"/>
      <c r="M192" s="626">
        <v>277000</v>
      </c>
      <c r="N192" s="927"/>
      <c r="O192" s="888"/>
      <c r="P192" s="1047"/>
      <c r="Q192" s="190">
        <f t="shared" si="77"/>
        <v>0</v>
      </c>
      <c r="R192" s="191">
        <f t="shared" si="78"/>
        <v>0</v>
      </c>
      <c r="S192" s="191">
        <f t="shared" si="79"/>
        <v>0</v>
      </c>
      <c r="T192" s="386">
        <v>1509</v>
      </c>
      <c r="U192" s="386">
        <v>550</v>
      </c>
      <c r="V192" s="386">
        <v>990</v>
      </c>
      <c r="W192" s="394">
        <f t="shared" si="80"/>
        <v>0.82165049999999995</v>
      </c>
      <c r="X192" s="387">
        <v>125</v>
      </c>
      <c r="Y192" s="1198"/>
      <c r="Z192" s="1198"/>
      <c r="AA192" s="1056"/>
      <c r="AD192" s="1053"/>
      <c r="AF192" s="201"/>
    </row>
    <row r="193" spans="1:32" ht="18" customHeight="1" thickBot="1">
      <c r="A193" s="1404" t="s">
        <v>197</v>
      </c>
      <c r="B193" s="1405"/>
      <c r="C193" s="1405"/>
      <c r="D193" s="1405"/>
      <c r="E193" s="1405"/>
      <c r="F193" s="1405"/>
      <c r="G193" s="1405"/>
      <c r="H193" s="1405"/>
      <c r="I193" s="1405"/>
      <c r="J193" s="1405"/>
      <c r="K193" s="1406"/>
      <c r="M193" s="623"/>
      <c r="N193" s="714"/>
      <c r="O193" s="714"/>
      <c r="P193" s="761"/>
      <c r="Q193" s="190"/>
      <c r="R193" s="191"/>
      <c r="S193" s="191"/>
      <c r="T193" s="96"/>
      <c r="U193" s="96"/>
      <c r="V193" s="96"/>
      <c r="Y193" s="1198"/>
      <c r="Z193" s="1198"/>
      <c r="AA193" s="1056"/>
      <c r="AD193" s="1053"/>
      <c r="AF193" s="201"/>
    </row>
    <row r="194" spans="1:32" ht="12.75" customHeight="1">
      <c r="A194" s="182" t="s">
        <v>614</v>
      </c>
      <c r="B194" s="524">
        <v>2.2000000000000002</v>
      </c>
      <c r="C194" s="524">
        <v>2.4</v>
      </c>
      <c r="D194" s="450">
        <v>8</v>
      </c>
      <c r="E194" s="450">
        <v>422</v>
      </c>
      <c r="F194" s="450">
        <v>29</v>
      </c>
      <c r="G194" s="458" t="s">
        <v>615</v>
      </c>
      <c r="H194" s="479">
        <v>8.4</v>
      </c>
      <c r="I194" s="1075">
        <v>782</v>
      </c>
      <c r="J194" s="197">
        <f>IF(Начало!$B$8=0,0,I194*(1-Начало!$B$8))</f>
        <v>0</v>
      </c>
      <c r="K194" s="122"/>
      <c r="M194" s="626">
        <v>59000</v>
      </c>
      <c r="N194" s="714"/>
      <c r="O194" s="888"/>
      <c r="P194" s="909"/>
      <c r="Q194" s="190">
        <f t="shared" ref="Q194:Q201" si="81">J194*K194</f>
        <v>0</v>
      </c>
      <c r="R194" s="191">
        <f t="shared" ref="R194:R201" si="82">IF(OR(W194="",K194=""),0,K194*W194)</f>
        <v>0</v>
      </c>
      <c r="S194" s="191">
        <f t="shared" ref="S194:S201" si="83">IF(OR(X194="",K194=""),0,K194*X194)</f>
        <v>0</v>
      </c>
      <c r="T194" s="386">
        <v>935</v>
      </c>
      <c r="U194" s="386">
        <v>385</v>
      </c>
      <c r="V194" s="386">
        <v>320</v>
      </c>
      <c r="W194" s="258">
        <f t="shared" ref="W194:W201" si="84">(T194/1000)*(U194/1000)*(V194/1000)</f>
        <v>0.11519200000000002</v>
      </c>
      <c r="X194" s="387">
        <v>12.1</v>
      </c>
      <c r="Y194" s="1198"/>
      <c r="Z194" s="1198"/>
      <c r="AA194" s="1056"/>
      <c r="AD194" s="1053"/>
      <c r="AF194" s="201"/>
    </row>
    <row r="195" spans="1:32" ht="12.75" customHeight="1">
      <c r="A195" s="149" t="s">
        <v>616</v>
      </c>
      <c r="B195" s="525">
        <v>2.8</v>
      </c>
      <c r="C195" s="525">
        <v>3.2</v>
      </c>
      <c r="D195" s="48">
        <v>9</v>
      </c>
      <c r="E195" s="48">
        <v>417</v>
      </c>
      <c r="F195" s="48">
        <v>29</v>
      </c>
      <c r="G195" s="451" t="s">
        <v>615</v>
      </c>
      <c r="H195" s="715">
        <v>9.5</v>
      </c>
      <c r="I195" s="1076">
        <v>812</v>
      </c>
      <c r="J195" s="197">
        <f>IF(Начало!$B$8=0,0,I195*(1-Начало!$B$8))</f>
        <v>0</v>
      </c>
      <c r="K195" s="123"/>
      <c r="M195" s="626">
        <v>61000</v>
      </c>
      <c r="N195" s="714"/>
      <c r="O195" s="888"/>
      <c r="P195" s="909"/>
      <c r="Q195" s="190">
        <f t="shared" si="81"/>
        <v>0</v>
      </c>
      <c r="R195" s="191">
        <f t="shared" si="82"/>
        <v>0</v>
      </c>
      <c r="S195" s="191">
        <f t="shared" si="83"/>
        <v>0</v>
      </c>
      <c r="T195" s="386">
        <v>935</v>
      </c>
      <c r="U195" s="386">
        <v>385</v>
      </c>
      <c r="V195" s="386">
        <v>320</v>
      </c>
      <c r="W195" s="258">
        <f t="shared" si="84"/>
        <v>0.11519200000000002</v>
      </c>
      <c r="X195" s="387">
        <v>13.1</v>
      </c>
      <c r="Y195" s="1198"/>
      <c r="Z195" s="1198"/>
      <c r="AA195" s="1056"/>
      <c r="AD195" s="1053"/>
      <c r="AF195" s="201"/>
    </row>
    <row r="196" spans="1:32" ht="12.75" customHeight="1">
      <c r="A196" s="64" t="s">
        <v>617</v>
      </c>
      <c r="B196" s="526">
        <v>3.6</v>
      </c>
      <c r="C196" s="526">
        <v>4</v>
      </c>
      <c r="D196" s="40">
        <v>19</v>
      </c>
      <c r="E196" s="40">
        <v>656</v>
      </c>
      <c r="F196" s="40">
        <v>30</v>
      </c>
      <c r="G196" s="111" t="s">
        <v>618</v>
      </c>
      <c r="H196" s="465">
        <v>11.4</v>
      </c>
      <c r="I196" s="1076">
        <v>855</v>
      </c>
      <c r="J196" s="197">
        <f>IF(Начало!$B$8=0,0,I196*(1-Начало!$B$8))</f>
        <v>0</v>
      </c>
      <c r="K196" s="123"/>
      <c r="M196" s="626">
        <v>64000</v>
      </c>
      <c r="N196" s="714"/>
      <c r="O196" s="888"/>
      <c r="P196" s="909"/>
      <c r="Q196" s="190">
        <f t="shared" si="81"/>
        <v>0</v>
      </c>
      <c r="R196" s="191">
        <f t="shared" si="82"/>
        <v>0</v>
      </c>
      <c r="S196" s="191">
        <f t="shared" si="83"/>
        <v>0</v>
      </c>
      <c r="T196" s="386">
        <v>1085</v>
      </c>
      <c r="U196" s="386">
        <v>420</v>
      </c>
      <c r="V196" s="386">
        <v>335</v>
      </c>
      <c r="W196" s="258">
        <f t="shared" si="84"/>
        <v>0.1526595</v>
      </c>
      <c r="X196" s="387">
        <v>15.5</v>
      </c>
      <c r="Y196" s="1198"/>
      <c r="Z196" s="1198"/>
      <c r="AA196" s="1056"/>
      <c r="AD196" s="1053"/>
      <c r="AF196" s="201"/>
    </row>
    <row r="197" spans="1:32" ht="12.75" customHeight="1">
      <c r="A197" s="64" t="s">
        <v>619</v>
      </c>
      <c r="B197" s="526">
        <v>4.5</v>
      </c>
      <c r="C197" s="526">
        <v>5</v>
      </c>
      <c r="D197" s="40">
        <v>19</v>
      </c>
      <c r="E197" s="40">
        <v>594</v>
      </c>
      <c r="F197" s="40">
        <v>31</v>
      </c>
      <c r="G197" s="111" t="s">
        <v>618</v>
      </c>
      <c r="H197" s="465">
        <v>12.8</v>
      </c>
      <c r="I197" s="1076">
        <v>996</v>
      </c>
      <c r="J197" s="197">
        <f>IF(Начало!$B$8=0,0,I197*(1-Начало!$B$8))</f>
        <v>0</v>
      </c>
      <c r="K197" s="123"/>
      <c r="M197" s="626">
        <v>75000</v>
      </c>
      <c r="N197" s="714"/>
      <c r="O197" s="888"/>
      <c r="P197" s="909"/>
      <c r="Q197" s="190">
        <f t="shared" si="81"/>
        <v>0</v>
      </c>
      <c r="R197" s="191">
        <f t="shared" si="82"/>
        <v>0</v>
      </c>
      <c r="S197" s="191">
        <f t="shared" si="83"/>
        <v>0</v>
      </c>
      <c r="T197" s="386">
        <v>1085</v>
      </c>
      <c r="U197" s="386">
        <v>420</v>
      </c>
      <c r="V197" s="386">
        <v>335</v>
      </c>
      <c r="W197" s="258">
        <f t="shared" si="84"/>
        <v>0.1526595</v>
      </c>
      <c r="X197" s="387">
        <v>16.899999999999999</v>
      </c>
      <c r="Y197" s="1198"/>
      <c r="Z197" s="1198"/>
      <c r="AA197" s="1056"/>
      <c r="AD197" s="1053"/>
      <c r="AF197" s="201"/>
    </row>
    <row r="198" spans="1:32" ht="12.75" customHeight="1">
      <c r="A198" s="64" t="s">
        <v>620</v>
      </c>
      <c r="B198" s="526">
        <v>5.6</v>
      </c>
      <c r="C198" s="526">
        <v>6.3</v>
      </c>
      <c r="D198" s="40">
        <v>27</v>
      </c>
      <c r="E198" s="40">
        <v>747</v>
      </c>
      <c r="F198" s="40">
        <v>34</v>
      </c>
      <c r="G198" s="111" t="s">
        <v>618</v>
      </c>
      <c r="H198" s="465">
        <v>12.8</v>
      </c>
      <c r="I198" s="1076">
        <v>1013</v>
      </c>
      <c r="J198" s="197">
        <f>IF(Начало!$B$8=0,0,I198*(1-Начало!$B$8))</f>
        <v>0</v>
      </c>
      <c r="K198" s="123"/>
      <c r="M198" s="626">
        <v>76000</v>
      </c>
      <c r="N198" s="714"/>
      <c r="O198" s="888"/>
      <c r="P198" s="909"/>
      <c r="Q198" s="190">
        <f t="shared" si="81"/>
        <v>0</v>
      </c>
      <c r="R198" s="191">
        <f t="shared" si="82"/>
        <v>0</v>
      </c>
      <c r="S198" s="191">
        <f t="shared" si="83"/>
        <v>0</v>
      </c>
      <c r="T198" s="386">
        <v>1085</v>
      </c>
      <c r="U198" s="386">
        <v>420</v>
      </c>
      <c r="V198" s="386">
        <v>335</v>
      </c>
      <c r="W198" s="258">
        <f t="shared" si="84"/>
        <v>0.1526595</v>
      </c>
      <c r="X198" s="387">
        <v>16.899999999999999</v>
      </c>
      <c r="Y198" s="1198"/>
      <c r="Z198" s="1198"/>
      <c r="AA198" s="1056"/>
      <c r="AD198" s="1053"/>
      <c r="AF198" s="201"/>
    </row>
    <row r="199" spans="1:32" ht="12.75" customHeight="1">
      <c r="A199" s="64" t="s">
        <v>621</v>
      </c>
      <c r="B199" s="526">
        <v>7.1</v>
      </c>
      <c r="C199" s="526">
        <v>8</v>
      </c>
      <c r="D199" s="40">
        <v>49</v>
      </c>
      <c r="E199" s="40">
        <v>1195</v>
      </c>
      <c r="F199" s="40">
        <v>36</v>
      </c>
      <c r="G199" s="111" t="s">
        <v>622</v>
      </c>
      <c r="H199" s="465">
        <v>17</v>
      </c>
      <c r="I199" s="1076">
        <v>1035</v>
      </c>
      <c r="J199" s="197">
        <f>IF(Начало!$B$8=0,0,I199*(1-Начало!$B$8))</f>
        <v>0</v>
      </c>
      <c r="K199" s="123"/>
      <c r="M199" s="626">
        <v>78000</v>
      </c>
      <c r="N199" s="714"/>
      <c r="O199" s="888"/>
      <c r="P199" s="909"/>
      <c r="Q199" s="190">
        <f t="shared" si="81"/>
        <v>0</v>
      </c>
      <c r="R199" s="191">
        <f t="shared" si="82"/>
        <v>0</v>
      </c>
      <c r="S199" s="191">
        <f t="shared" si="83"/>
        <v>0</v>
      </c>
      <c r="T199" s="386">
        <v>1290</v>
      </c>
      <c r="U199" s="386">
        <v>375</v>
      </c>
      <c r="V199" s="386">
        <v>460</v>
      </c>
      <c r="W199" s="258">
        <f t="shared" si="84"/>
        <v>0.22252500000000003</v>
      </c>
      <c r="X199" s="387">
        <v>22.4</v>
      </c>
      <c r="Y199" s="1198"/>
      <c r="Z199" s="1198"/>
      <c r="AA199" s="1056"/>
      <c r="AD199" s="1053"/>
      <c r="AF199" s="201"/>
    </row>
    <row r="200" spans="1:32" ht="12.75" customHeight="1">
      <c r="A200" s="64" t="s">
        <v>623</v>
      </c>
      <c r="B200" s="526">
        <v>8</v>
      </c>
      <c r="C200" s="526">
        <v>9</v>
      </c>
      <c r="D200" s="40">
        <v>53</v>
      </c>
      <c r="E200" s="40">
        <v>1195</v>
      </c>
      <c r="F200" s="40">
        <v>36</v>
      </c>
      <c r="G200" s="111" t="s">
        <v>622</v>
      </c>
      <c r="H200" s="465">
        <v>17</v>
      </c>
      <c r="I200" s="1076">
        <v>1097</v>
      </c>
      <c r="J200" s="197">
        <f>IF(Начало!$B$8=0,0,I200*(1-Начало!$B$8))</f>
        <v>0</v>
      </c>
      <c r="K200" s="123"/>
      <c r="M200" s="626">
        <v>82000</v>
      </c>
      <c r="N200" s="714"/>
      <c r="O200" s="888"/>
      <c r="P200" s="909"/>
      <c r="Q200" s="190">
        <f t="shared" si="81"/>
        <v>0</v>
      </c>
      <c r="R200" s="191">
        <f t="shared" si="82"/>
        <v>0</v>
      </c>
      <c r="S200" s="191">
        <f t="shared" si="83"/>
        <v>0</v>
      </c>
      <c r="T200" s="386">
        <v>1290</v>
      </c>
      <c r="U200" s="386">
        <v>375</v>
      </c>
      <c r="V200" s="386">
        <v>460</v>
      </c>
      <c r="W200" s="258">
        <f t="shared" si="84"/>
        <v>0.22252500000000003</v>
      </c>
      <c r="X200" s="387">
        <v>22.4</v>
      </c>
      <c r="Y200" s="1198"/>
      <c r="Z200" s="1198"/>
      <c r="AA200" s="1056"/>
      <c r="AD200" s="1053"/>
      <c r="AF200" s="201"/>
    </row>
    <row r="201" spans="1:32" ht="12.75" customHeight="1" thickBot="1">
      <c r="A201" s="64" t="s">
        <v>624</v>
      </c>
      <c r="B201" s="526">
        <v>9</v>
      </c>
      <c r="C201" s="526">
        <v>10</v>
      </c>
      <c r="D201" s="40">
        <v>82</v>
      </c>
      <c r="E201" s="40">
        <v>1421</v>
      </c>
      <c r="F201" s="40">
        <v>38</v>
      </c>
      <c r="G201" s="111" t="s">
        <v>622</v>
      </c>
      <c r="H201" s="465">
        <v>17</v>
      </c>
      <c r="I201" s="1077">
        <v>1143</v>
      </c>
      <c r="J201" s="197">
        <f>IF(Начало!$B$8=0,0,I201*(1-Начало!$B$8))</f>
        <v>0</v>
      </c>
      <c r="K201" s="125"/>
      <c r="M201" s="626">
        <v>86000</v>
      </c>
      <c r="N201" s="714"/>
      <c r="O201" s="888"/>
      <c r="P201" s="909"/>
      <c r="Q201" s="190">
        <f t="shared" si="81"/>
        <v>0</v>
      </c>
      <c r="R201" s="191">
        <f t="shared" si="82"/>
        <v>0</v>
      </c>
      <c r="S201" s="191">
        <f t="shared" si="83"/>
        <v>0</v>
      </c>
      <c r="T201" s="386">
        <v>1290</v>
      </c>
      <c r="U201" s="386">
        <v>375</v>
      </c>
      <c r="V201" s="386">
        <v>460</v>
      </c>
      <c r="W201" s="258">
        <f t="shared" si="84"/>
        <v>0.22252500000000003</v>
      </c>
      <c r="X201" s="387">
        <v>22.4</v>
      </c>
      <c r="Y201" s="1198"/>
      <c r="Z201" s="1198"/>
      <c r="AA201" s="1056"/>
      <c r="AD201" s="1053"/>
      <c r="AF201" s="201"/>
    </row>
    <row r="202" spans="1:32" ht="18" customHeight="1" thickBot="1">
      <c r="A202" s="339" t="s">
        <v>197</v>
      </c>
      <c r="B202" s="299"/>
      <c r="C202" s="299"/>
      <c r="D202" s="299"/>
      <c r="E202" s="299"/>
      <c r="F202" s="299"/>
      <c r="G202" s="299"/>
      <c r="H202" s="299"/>
      <c r="I202" s="342"/>
      <c r="J202" s="300"/>
      <c r="K202" s="301"/>
      <c r="M202" s="623"/>
      <c r="N202" s="731" t="s">
        <v>670</v>
      </c>
      <c r="O202" s="116"/>
      <c r="P202" s="756"/>
      <c r="Q202" s="190"/>
      <c r="R202" s="191"/>
      <c r="S202" s="191"/>
      <c r="T202" s="96"/>
      <c r="U202" s="96"/>
      <c r="V202" s="96"/>
      <c r="Y202" s="1198"/>
      <c r="Z202" s="1198"/>
      <c r="AA202" s="1056"/>
      <c r="AD202" s="1053"/>
      <c r="AF202" s="201"/>
    </row>
    <row r="203" spans="1:32" ht="12.75" customHeight="1">
      <c r="A203" s="64" t="s">
        <v>62</v>
      </c>
      <c r="B203" s="526">
        <v>4.5</v>
      </c>
      <c r="C203" s="526">
        <v>5</v>
      </c>
      <c r="D203" s="40">
        <v>45</v>
      </c>
      <c r="E203" s="40">
        <v>860</v>
      </c>
      <c r="F203" s="40">
        <v>34</v>
      </c>
      <c r="G203" s="111" t="s">
        <v>820</v>
      </c>
      <c r="H203" s="465">
        <v>15.1</v>
      </c>
      <c r="I203" s="1076">
        <v>946</v>
      </c>
      <c r="J203" s="197">
        <f>IF(Начало!$B$8=0,0,I203*(1-Начало!$B$8))</f>
        <v>0</v>
      </c>
      <c r="K203" s="123"/>
      <c r="M203" s="626">
        <v>71000</v>
      </c>
      <c r="N203" s="116"/>
      <c r="O203" s="888"/>
      <c r="P203" s="909"/>
      <c r="Q203" s="190">
        <f t="shared" ref="Q203:Q223" si="85">J203*K203</f>
        <v>0</v>
      </c>
      <c r="R203" s="191">
        <f t="shared" ref="R203:R223" si="86">IF(OR(W203="",K203=""),0,K203*W203)</f>
        <v>0</v>
      </c>
      <c r="S203" s="191">
        <f t="shared" ref="S203:S223" si="87">IF(OR(X203="",K203=""),0,K203*X203)</f>
        <v>0</v>
      </c>
      <c r="T203" s="386">
        <v>1180</v>
      </c>
      <c r="U203" s="386">
        <v>415</v>
      </c>
      <c r="V203" s="386">
        <v>315</v>
      </c>
      <c r="W203" s="258">
        <f t="shared" ref="W203:W205" si="88">(T203/1000)*(U203/1000)*(V203/1000)</f>
        <v>0.15425549999999999</v>
      </c>
      <c r="X203" s="387">
        <v>19.5</v>
      </c>
      <c r="Y203" s="1198"/>
      <c r="Z203" s="1198"/>
      <c r="AA203" s="1056"/>
      <c r="AD203" s="1053"/>
      <c r="AF203" s="201"/>
    </row>
    <row r="204" spans="1:32" ht="12.75" customHeight="1">
      <c r="A204" s="64" t="s">
        <v>63</v>
      </c>
      <c r="B204" s="526">
        <v>8</v>
      </c>
      <c r="C204" s="526">
        <v>9</v>
      </c>
      <c r="D204" s="40">
        <v>86</v>
      </c>
      <c r="E204" s="40">
        <v>1320</v>
      </c>
      <c r="F204" s="40">
        <v>38</v>
      </c>
      <c r="G204" s="111" t="s">
        <v>444</v>
      </c>
      <c r="H204" s="465">
        <v>19.899999999999999</v>
      </c>
      <c r="I204" s="1076">
        <v>1042</v>
      </c>
      <c r="J204" s="197">
        <f>IF(Начало!$B$8=0,0,I204*(1-Начало!$B$8))</f>
        <v>0</v>
      </c>
      <c r="K204" s="123"/>
      <c r="M204" s="626">
        <v>78000</v>
      </c>
      <c r="N204" s="116"/>
      <c r="O204" s="888"/>
      <c r="P204" s="909"/>
      <c r="Q204" s="190">
        <f t="shared" si="85"/>
        <v>0</v>
      </c>
      <c r="R204" s="191">
        <f t="shared" si="86"/>
        <v>0</v>
      </c>
      <c r="S204" s="191">
        <f t="shared" si="87"/>
        <v>0</v>
      </c>
      <c r="T204" s="386">
        <v>1345</v>
      </c>
      <c r="U204" s="386">
        <v>430</v>
      </c>
      <c r="V204" s="386">
        <v>335</v>
      </c>
      <c r="W204" s="258">
        <f t="shared" si="88"/>
        <v>0.19374725000000001</v>
      </c>
      <c r="X204" s="387">
        <v>25</v>
      </c>
      <c r="Y204" s="1198"/>
      <c r="Z204" s="1198"/>
      <c r="AA204" s="1056"/>
      <c r="AD204" s="1053"/>
      <c r="AF204" s="201"/>
    </row>
    <row r="205" spans="1:32" ht="12.75" customHeight="1" thickBot="1">
      <c r="A205" s="183" t="s">
        <v>64</v>
      </c>
      <c r="B205" s="527">
        <v>9</v>
      </c>
      <c r="C205" s="527">
        <v>10</v>
      </c>
      <c r="D205" s="452">
        <v>86</v>
      </c>
      <c r="E205" s="452">
        <v>1320</v>
      </c>
      <c r="F205" s="452">
        <v>38</v>
      </c>
      <c r="G205" s="453" t="s">
        <v>444</v>
      </c>
      <c r="H205" s="528">
        <v>19.899999999999999</v>
      </c>
      <c r="I205" s="1077">
        <v>1086</v>
      </c>
      <c r="J205" s="197">
        <f>IF(Начало!$B$8=0,0,I205*(1-Начало!$B$8))</f>
        <v>0</v>
      </c>
      <c r="K205" s="125"/>
      <c r="M205" s="626">
        <v>81000</v>
      </c>
      <c r="N205" s="116"/>
      <c r="O205" s="888"/>
      <c r="P205" s="909"/>
      <c r="Q205" s="190">
        <f t="shared" si="85"/>
        <v>0</v>
      </c>
      <c r="R205" s="191">
        <f t="shared" si="86"/>
        <v>0</v>
      </c>
      <c r="S205" s="191">
        <f t="shared" si="87"/>
        <v>0</v>
      </c>
      <c r="T205" s="386">
        <v>1345</v>
      </c>
      <c r="U205" s="386">
        <v>430</v>
      </c>
      <c r="V205" s="386">
        <v>335</v>
      </c>
      <c r="W205" s="258">
        <f t="shared" si="88"/>
        <v>0.19374725000000001</v>
      </c>
      <c r="X205" s="387">
        <v>25</v>
      </c>
      <c r="Y205" s="1198"/>
      <c r="Z205" s="1198"/>
      <c r="AA205" s="1056"/>
      <c r="AD205" s="1053"/>
      <c r="AF205" s="201"/>
    </row>
    <row r="206" spans="1:32" ht="18" customHeight="1" thickBot="1">
      <c r="A206" s="1404" t="s">
        <v>198</v>
      </c>
      <c r="B206" s="1405"/>
      <c r="C206" s="1405"/>
      <c r="D206" s="1405"/>
      <c r="E206" s="1405"/>
      <c r="F206" s="1405"/>
      <c r="G206" s="1405"/>
      <c r="H206" s="1405"/>
      <c r="I206" s="1405"/>
      <c r="J206" s="1405"/>
      <c r="K206" s="1406"/>
      <c r="M206" s="623"/>
      <c r="N206" s="215"/>
      <c r="O206" s="116"/>
      <c r="P206" s="761"/>
      <c r="Q206" s="190">
        <f t="shared" si="85"/>
        <v>0</v>
      </c>
      <c r="R206" s="191">
        <f t="shared" si="86"/>
        <v>0</v>
      </c>
      <c r="S206" s="191">
        <f t="shared" si="87"/>
        <v>0</v>
      </c>
      <c r="Y206" s="1198"/>
      <c r="Z206" s="1198"/>
      <c r="AA206" s="1056"/>
      <c r="AD206" s="1053"/>
      <c r="AF206" s="201"/>
    </row>
    <row r="207" spans="1:32" ht="12.75" customHeight="1">
      <c r="A207" s="64" t="s">
        <v>112</v>
      </c>
      <c r="B207" s="93">
        <v>3.6</v>
      </c>
      <c r="C207" s="93">
        <v>4</v>
      </c>
      <c r="D207" s="40">
        <v>49</v>
      </c>
      <c r="E207" s="40">
        <v>650</v>
      </c>
      <c r="F207" s="40">
        <v>36</v>
      </c>
      <c r="G207" s="111" t="s">
        <v>821</v>
      </c>
      <c r="H207" s="40">
        <v>26</v>
      </c>
      <c r="I207" s="1061">
        <v>1277</v>
      </c>
      <c r="J207" s="197">
        <f>IF(Начало!$B$8=0,0,I207*(1-Начало!$B$8))</f>
        <v>0</v>
      </c>
      <c r="K207" s="123"/>
      <c r="M207" s="625">
        <v>96000</v>
      </c>
      <c r="N207" s="116"/>
      <c r="O207" s="888"/>
      <c r="P207" s="909"/>
      <c r="Q207" s="190">
        <f t="shared" si="85"/>
        <v>0</v>
      </c>
      <c r="R207" s="191">
        <f t="shared" si="86"/>
        <v>0</v>
      </c>
      <c r="S207" s="191">
        <f t="shared" si="87"/>
        <v>0</v>
      </c>
      <c r="T207" s="386">
        <v>1089</v>
      </c>
      <c r="U207" s="386">
        <v>296</v>
      </c>
      <c r="V207" s="386">
        <v>744</v>
      </c>
      <c r="W207" s="258">
        <f t="shared" ref="W207:W215" si="89">(T207/1000)*(U207/1000)*(V207/1000)</f>
        <v>0.23982393599999996</v>
      </c>
      <c r="X207" s="387">
        <v>32</v>
      </c>
      <c r="Y207" s="1198"/>
      <c r="Z207" s="1198"/>
      <c r="AA207" s="1056"/>
      <c r="AD207" s="1053"/>
      <c r="AF207" s="201"/>
    </row>
    <row r="208" spans="1:32" ht="12.75" customHeight="1">
      <c r="A208" s="64" t="s">
        <v>113</v>
      </c>
      <c r="B208" s="93">
        <v>4.5</v>
      </c>
      <c r="C208" s="93">
        <v>5</v>
      </c>
      <c r="D208" s="40">
        <v>120</v>
      </c>
      <c r="E208" s="40">
        <v>800</v>
      </c>
      <c r="F208" s="40">
        <v>38</v>
      </c>
      <c r="G208" s="111" t="s">
        <v>821</v>
      </c>
      <c r="H208" s="40">
        <v>28</v>
      </c>
      <c r="I208" s="1061">
        <v>1299</v>
      </c>
      <c r="J208" s="197">
        <f>IF(Начало!$B$8=0,0,I208*(1-Начало!$B$8))</f>
        <v>0</v>
      </c>
      <c r="K208" s="123"/>
      <c r="M208" s="625">
        <v>97000</v>
      </c>
      <c r="N208" s="116"/>
      <c r="O208" s="888"/>
      <c r="P208" s="909"/>
      <c r="Q208" s="190">
        <f t="shared" si="85"/>
        <v>0</v>
      </c>
      <c r="R208" s="191">
        <f t="shared" si="86"/>
        <v>0</v>
      </c>
      <c r="S208" s="191">
        <f t="shared" si="87"/>
        <v>0</v>
      </c>
      <c r="T208" s="386">
        <v>1089</v>
      </c>
      <c r="U208" s="386">
        <v>296</v>
      </c>
      <c r="V208" s="386">
        <v>744</v>
      </c>
      <c r="W208" s="258">
        <f t="shared" si="89"/>
        <v>0.23982393599999996</v>
      </c>
      <c r="X208" s="387">
        <v>34</v>
      </c>
      <c r="Y208" s="1198"/>
      <c r="Z208" s="1198"/>
      <c r="AA208" s="1056"/>
      <c r="AD208" s="1053"/>
      <c r="AF208" s="201"/>
    </row>
    <row r="209" spans="1:32" ht="12.75" customHeight="1">
      <c r="A209" s="64" t="s">
        <v>114</v>
      </c>
      <c r="B209" s="93">
        <v>5.6</v>
      </c>
      <c r="C209" s="93">
        <v>6.3</v>
      </c>
      <c r="D209" s="40">
        <v>122</v>
      </c>
      <c r="E209" s="40">
        <v>800</v>
      </c>
      <c r="F209" s="40">
        <v>38</v>
      </c>
      <c r="G209" s="111" t="s">
        <v>821</v>
      </c>
      <c r="H209" s="40">
        <v>28</v>
      </c>
      <c r="I209" s="1061">
        <v>1330</v>
      </c>
      <c r="J209" s="197">
        <f>IF(Начало!$B$8=0,0,I209*(1-Начало!$B$8))</f>
        <v>0</v>
      </c>
      <c r="K209" s="123"/>
      <c r="M209" s="625">
        <v>100000</v>
      </c>
      <c r="N209" s="116"/>
      <c r="O209" s="888"/>
      <c r="P209" s="909"/>
      <c r="Q209" s="190">
        <f t="shared" si="85"/>
        <v>0</v>
      </c>
      <c r="R209" s="191">
        <f t="shared" si="86"/>
        <v>0</v>
      </c>
      <c r="S209" s="191">
        <f t="shared" si="87"/>
        <v>0</v>
      </c>
      <c r="T209" s="386">
        <v>1089</v>
      </c>
      <c r="U209" s="386">
        <v>296</v>
      </c>
      <c r="V209" s="386">
        <v>744</v>
      </c>
      <c r="W209" s="258">
        <f t="shared" si="89"/>
        <v>0.23982393599999996</v>
      </c>
      <c r="X209" s="387">
        <v>34</v>
      </c>
      <c r="Y209" s="1198"/>
      <c r="Z209" s="1198"/>
      <c r="AA209" s="1056"/>
      <c r="AD209" s="1053"/>
      <c r="AF209" s="201"/>
    </row>
    <row r="210" spans="1:32" ht="12.75" customHeight="1">
      <c r="A210" s="64" t="s">
        <v>115</v>
      </c>
      <c r="B210" s="93">
        <v>7.1</v>
      </c>
      <c r="C210" s="93">
        <v>8</v>
      </c>
      <c r="D210" s="40">
        <v>125</v>
      </c>
      <c r="E210" s="40">
        <v>800</v>
      </c>
      <c r="F210" s="40">
        <v>38</v>
      </c>
      <c r="G210" s="111" t="s">
        <v>821</v>
      </c>
      <c r="H210" s="40">
        <v>28</v>
      </c>
      <c r="I210" s="1061">
        <v>1412</v>
      </c>
      <c r="J210" s="197">
        <f>IF(Начало!$B$8=0,0,I210*(1-Начало!$B$8))</f>
        <v>0</v>
      </c>
      <c r="K210" s="123"/>
      <c r="M210" s="625">
        <v>106000</v>
      </c>
      <c r="N210" s="116"/>
      <c r="O210" s="888"/>
      <c r="P210" s="909"/>
      <c r="Q210" s="190">
        <f t="shared" si="85"/>
        <v>0</v>
      </c>
      <c r="R210" s="191">
        <f t="shared" si="86"/>
        <v>0</v>
      </c>
      <c r="S210" s="191">
        <f t="shared" si="87"/>
        <v>0</v>
      </c>
      <c r="T210" s="386">
        <v>1089</v>
      </c>
      <c r="U210" s="386">
        <v>296</v>
      </c>
      <c r="V210" s="386">
        <v>744</v>
      </c>
      <c r="W210" s="258">
        <f t="shared" si="89"/>
        <v>0.23982393599999996</v>
      </c>
      <c r="X210" s="387">
        <v>34</v>
      </c>
      <c r="Y210" s="1198"/>
      <c r="Z210" s="1198"/>
      <c r="AA210" s="1056"/>
      <c r="AD210" s="1053"/>
      <c r="AF210" s="201"/>
    </row>
    <row r="211" spans="1:32" ht="12.75" customHeight="1">
      <c r="A211" s="64" t="s">
        <v>116</v>
      </c>
      <c r="B211" s="93">
        <v>8</v>
      </c>
      <c r="C211" s="93">
        <v>9</v>
      </c>
      <c r="D211" s="40">
        <v>130</v>
      </c>
      <c r="E211" s="40">
        <v>1200</v>
      </c>
      <c r="F211" s="40">
        <v>40</v>
      </c>
      <c r="G211" s="111" t="s">
        <v>822</v>
      </c>
      <c r="H211" s="93">
        <v>34.5</v>
      </c>
      <c r="I211" s="1061">
        <v>1533</v>
      </c>
      <c r="J211" s="197">
        <f>IF(Начало!$B$8=0,0,I211*(1-Начало!$B$8))</f>
        <v>0</v>
      </c>
      <c r="K211" s="123"/>
      <c r="M211" s="625">
        <v>115000</v>
      </c>
      <c r="N211" s="116"/>
      <c r="O211" s="888"/>
      <c r="P211" s="909"/>
      <c r="Q211" s="190">
        <f t="shared" si="85"/>
        <v>0</v>
      </c>
      <c r="R211" s="191">
        <f t="shared" si="86"/>
        <v>0</v>
      </c>
      <c r="S211" s="191">
        <f t="shared" si="87"/>
        <v>0</v>
      </c>
      <c r="T211" s="386">
        <v>1379</v>
      </c>
      <c r="U211" s="386">
        <v>296</v>
      </c>
      <c r="V211" s="386">
        <v>744</v>
      </c>
      <c r="W211" s="258">
        <f t="shared" si="89"/>
        <v>0.30368889599999999</v>
      </c>
      <c r="X211" s="387">
        <v>41</v>
      </c>
      <c r="Y211" s="1198"/>
      <c r="Z211" s="1198"/>
      <c r="AA211" s="1056"/>
      <c r="AD211" s="1053"/>
      <c r="AF211" s="201"/>
    </row>
    <row r="212" spans="1:32" ht="12.75" customHeight="1">
      <c r="A212" s="64" t="s">
        <v>117</v>
      </c>
      <c r="B212" s="93">
        <v>9</v>
      </c>
      <c r="C212" s="93">
        <v>10</v>
      </c>
      <c r="D212" s="40">
        <v>130</v>
      </c>
      <c r="E212" s="40">
        <v>1200</v>
      </c>
      <c r="F212" s="40">
        <v>40</v>
      </c>
      <c r="G212" s="111" t="s">
        <v>822</v>
      </c>
      <c r="H212" s="93">
        <v>34.5</v>
      </c>
      <c r="I212" s="1061">
        <v>1565</v>
      </c>
      <c r="J212" s="197">
        <f>IF(Начало!$B$8=0,0,I212*(1-Начало!$B$8))</f>
        <v>0</v>
      </c>
      <c r="K212" s="123"/>
      <c r="M212" s="625">
        <v>117000</v>
      </c>
      <c r="N212" s="116"/>
      <c r="O212" s="888"/>
      <c r="P212" s="909"/>
      <c r="Q212" s="190">
        <f t="shared" si="85"/>
        <v>0</v>
      </c>
      <c r="R212" s="191">
        <f t="shared" si="86"/>
        <v>0</v>
      </c>
      <c r="S212" s="191">
        <f t="shared" si="87"/>
        <v>0</v>
      </c>
      <c r="T212" s="386">
        <v>1379</v>
      </c>
      <c r="U212" s="386">
        <v>296</v>
      </c>
      <c r="V212" s="386">
        <v>744</v>
      </c>
      <c r="W212" s="258">
        <f t="shared" si="89"/>
        <v>0.30368889599999999</v>
      </c>
      <c r="X212" s="387">
        <v>41</v>
      </c>
      <c r="Y212" s="1198"/>
      <c r="Z212" s="1198"/>
      <c r="AA212" s="1056"/>
      <c r="AD212" s="1053"/>
      <c r="AF212" s="201"/>
    </row>
    <row r="213" spans="1:32" ht="12.75" customHeight="1">
      <c r="A213" s="64" t="s">
        <v>118</v>
      </c>
      <c r="B213" s="93">
        <v>11.2</v>
      </c>
      <c r="C213" s="93">
        <v>12.5</v>
      </c>
      <c r="D213" s="40">
        <v>182</v>
      </c>
      <c r="E213" s="40">
        <v>1980</v>
      </c>
      <c r="F213" s="40">
        <v>42</v>
      </c>
      <c r="G213" s="111" t="s">
        <v>823</v>
      </c>
      <c r="H213" s="40">
        <v>54</v>
      </c>
      <c r="I213" s="1061">
        <v>1855</v>
      </c>
      <c r="J213" s="197">
        <f>IF(Начало!$B$8=0,0,I213*(1-Начало!$B$8))</f>
        <v>0</v>
      </c>
      <c r="K213" s="123"/>
      <c r="M213" s="625">
        <v>139000</v>
      </c>
      <c r="N213" s="116"/>
      <c r="O213" s="888"/>
      <c r="P213" s="909"/>
      <c r="Q213" s="190">
        <f t="shared" si="85"/>
        <v>0</v>
      </c>
      <c r="R213" s="191">
        <f t="shared" si="86"/>
        <v>0</v>
      </c>
      <c r="S213" s="191">
        <f t="shared" si="87"/>
        <v>0</v>
      </c>
      <c r="T213" s="386">
        <v>1764</v>
      </c>
      <c r="U213" s="386">
        <v>329</v>
      </c>
      <c r="V213" s="386">
        <v>760</v>
      </c>
      <c r="W213" s="258">
        <f t="shared" si="89"/>
        <v>0.44107056</v>
      </c>
      <c r="X213" s="387">
        <v>59</v>
      </c>
      <c r="Y213" s="1198"/>
      <c r="Z213" s="1198"/>
      <c r="AA213" s="1056"/>
      <c r="AD213" s="1053"/>
      <c r="AF213" s="201"/>
    </row>
    <row r="214" spans="1:32" ht="12.75" customHeight="1">
      <c r="A214" s="64" t="s">
        <v>119</v>
      </c>
      <c r="B214" s="93">
        <v>14</v>
      </c>
      <c r="C214" s="93">
        <v>15.5</v>
      </c>
      <c r="D214" s="40">
        <v>182</v>
      </c>
      <c r="E214" s="40">
        <v>1980</v>
      </c>
      <c r="F214" s="40">
        <v>42</v>
      </c>
      <c r="G214" s="111" t="s">
        <v>823</v>
      </c>
      <c r="H214" s="40">
        <v>54</v>
      </c>
      <c r="I214" s="1061">
        <v>1963</v>
      </c>
      <c r="J214" s="197">
        <f>IF(Начало!$B$8=0,0,I214*(1-Начало!$B$8))</f>
        <v>0</v>
      </c>
      <c r="K214" s="123"/>
      <c r="M214" s="625">
        <v>147000</v>
      </c>
      <c r="N214" s="116"/>
      <c r="O214" s="888"/>
      <c r="P214" s="909"/>
      <c r="Q214" s="190">
        <f t="shared" si="85"/>
        <v>0</v>
      </c>
      <c r="R214" s="191">
        <f t="shared" si="86"/>
        <v>0</v>
      </c>
      <c r="S214" s="191">
        <f t="shared" si="87"/>
        <v>0</v>
      </c>
      <c r="T214" s="386">
        <v>1764</v>
      </c>
      <c r="U214" s="386">
        <v>329</v>
      </c>
      <c r="V214" s="386">
        <v>760</v>
      </c>
      <c r="W214" s="258">
        <f t="shared" si="89"/>
        <v>0.44107056</v>
      </c>
      <c r="X214" s="387">
        <v>59</v>
      </c>
      <c r="Y214" s="1198"/>
      <c r="Z214" s="1198"/>
      <c r="AA214" s="1056"/>
      <c r="AD214" s="1053"/>
      <c r="AF214" s="201"/>
    </row>
    <row r="215" spans="1:32" ht="12.75" customHeight="1" thickBot="1">
      <c r="A215" s="64" t="s">
        <v>127</v>
      </c>
      <c r="B215" s="93">
        <v>16</v>
      </c>
      <c r="C215" s="93">
        <v>18</v>
      </c>
      <c r="D215" s="40">
        <v>300</v>
      </c>
      <c r="E215" s="40">
        <v>2300</v>
      </c>
      <c r="F215" s="40">
        <v>44</v>
      </c>
      <c r="G215" s="111" t="s">
        <v>824</v>
      </c>
      <c r="H215" s="93">
        <v>57.5</v>
      </c>
      <c r="I215" s="1061">
        <v>2376</v>
      </c>
      <c r="J215" s="197">
        <f>IF(Начало!$B$8=0,0,I215*(1-Начало!$B$8))</f>
        <v>0</v>
      </c>
      <c r="K215" s="123"/>
      <c r="M215" s="625">
        <v>178000</v>
      </c>
      <c r="N215" s="116"/>
      <c r="O215" s="888"/>
      <c r="P215" s="909"/>
      <c r="Q215" s="190">
        <f t="shared" si="85"/>
        <v>0</v>
      </c>
      <c r="R215" s="191">
        <f t="shared" si="86"/>
        <v>0</v>
      </c>
      <c r="S215" s="191">
        <f t="shared" si="87"/>
        <v>0</v>
      </c>
      <c r="T215" s="386">
        <v>1775</v>
      </c>
      <c r="U215" s="386">
        <v>377</v>
      </c>
      <c r="V215" s="386">
        <v>760</v>
      </c>
      <c r="W215" s="258">
        <f t="shared" si="89"/>
        <v>0.50857299999999994</v>
      </c>
      <c r="X215" s="387">
        <v>63.5</v>
      </c>
      <c r="Y215" s="1198"/>
      <c r="Z215" s="1198"/>
      <c r="AA215" s="1056"/>
      <c r="AD215" s="1053"/>
      <c r="AF215" s="201"/>
    </row>
    <row r="216" spans="1:32" ht="18" customHeight="1" thickBot="1">
      <c r="A216" s="1404" t="s">
        <v>316</v>
      </c>
      <c r="B216" s="1405"/>
      <c r="C216" s="1405"/>
      <c r="D216" s="1405"/>
      <c r="E216" s="1405"/>
      <c r="F216" s="1405"/>
      <c r="G216" s="1405"/>
      <c r="H216" s="1405"/>
      <c r="I216" s="1405"/>
      <c r="J216" s="1405"/>
      <c r="K216" s="1406"/>
      <c r="M216" s="623"/>
      <c r="N216" s="215"/>
      <c r="O216" s="116"/>
      <c r="P216" s="215"/>
      <c r="Q216" s="190">
        <f t="shared" si="85"/>
        <v>0</v>
      </c>
      <c r="R216" s="191">
        <f t="shared" si="86"/>
        <v>0</v>
      </c>
      <c r="S216" s="191">
        <f t="shared" si="87"/>
        <v>0</v>
      </c>
      <c r="Y216" s="1198"/>
      <c r="Z216" s="1198"/>
      <c r="AA216" s="1056"/>
      <c r="AD216" s="1053"/>
      <c r="AF216" s="201"/>
    </row>
    <row r="217" spans="1:32" ht="12.75" customHeight="1">
      <c r="A217" s="64" t="s">
        <v>120</v>
      </c>
      <c r="B217" s="93">
        <v>2.2000000000000002</v>
      </c>
      <c r="C217" s="93">
        <v>2.4</v>
      </c>
      <c r="D217" s="40">
        <v>40</v>
      </c>
      <c r="E217" s="40">
        <v>530</v>
      </c>
      <c r="F217" s="40">
        <v>29</v>
      </c>
      <c r="G217" s="111" t="s">
        <v>825</v>
      </c>
      <c r="H217" s="40">
        <v>30</v>
      </c>
      <c r="I217" s="1061">
        <v>1038</v>
      </c>
      <c r="J217" s="197">
        <f>IF(Начало!$B$8=0,0,I217*(1-Начало!$B$8))</f>
        <v>0</v>
      </c>
      <c r="K217" s="123"/>
      <c r="M217" s="625">
        <v>78000</v>
      </c>
      <c r="N217" s="116"/>
      <c r="O217" s="888"/>
      <c r="P217" s="909"/>
      <c r="Q217" s="190">
        <f t="shared" si="85"/>
        <v>0</v>
      </c>
      <c r="R217" s="191">
        <f t="shared" si="86"/>
        <v>0</v>
      </c>
      <c r="S217" s="191">
        <f t="shared" si="87"/>
        <v>0</v>
      </c>
      <c r="T217" s="386">
        <v>1089</v>
      </c>
      <c r="U217" s="386">
        <v>683</v>
      </c>
      <c r="V217" s="386">
        <v>312</v>
      </c>
      <c r="W217" s="394">
        <v>0.24531249599999996</v>
      </c>
      <c r="X217" s="387">
        <v>35</v>
      </c>
      <c r="Y217" s="1198"/>
      <c r="Z217" s="1198"/>
      <c r="AA217" s="1056"/>
      <c r="AD217" s="1053"/>
      <c r="AF217" s="201"/>
    </row>
    <row r="218" spans="1:32" ht="12.75" customHeight="1">
      <c r="A218" s="64" t="s">
        <v>121</v>
      </c>
      <c r="B218" s="93">
        <v>2.8</v>
      </c>
      <c r="C218" s="93">
        <v>3.2</v>
      </c>
      <c r="D218" s="40">
        <v>46</v>
      </c>
      <c r="E218" s="40">
        <v>569</v>
      </c>
      <c r="F218" s="40">
        <v>29</v>
      </c>
      <c r="G218" s="111" t="s">
        <v>825</v>
      </c>
      <c r="H218" s="40">
        <v>30</v>
      </c>
      <c r="I218" s="1061">
        <v>1052</v>
      </c>
      <c r="J218" s="197">
        <f>IF(Начало!$B$8=0,0,I218*(1-Начало!$B$8))</f>
        <v>0</v>
      </c>
      <c r="K218" s="123"/>
      <c r="M218" s="625">
        <v>79000</v>
      </c>
      <c r="N218" s="116"/>
      <c r="O218" s="888"/>
      <c r="P218" s="1047"/>
      <c r="Q218" s="190">
        <f t="shared" si="85"/>
        <v>0</v>
      </c>
      <c r="R218" s="191">
        <f t="shared" si="86"/>
        <v>0</v>
      </c>
      <c r="S218" s="191">
        <f t="shared" si="87"/>
        <v>0</v>
      </c>
      <c r="T218" s="386">
        <v>1089</v>
      </c>
      <c r="U218" s="386">
        <v>683</v>
      </c>
      <c r="V218" s="386">
        <v>312</v>
      </c>
      <c r="W218" s="394">
        <v>0.24531249599999996</v>
      </c>
      <c r="X218" s="387">
        <v>35</v>
      </c>
      <c r="Y218" s="1198"/>
      <c r="Z218" s="1198"/>
      <c r="AA218" s="1056"/>
      <c r="AD218" s="1053"/>
      <c r="AF218" s="201"/>
    </row>
    <row r="219" spans="1:32" ht="12.75" customHeight="1">
      <c r="A219" s="64" t="s">
        <v>122</v>
      </c>
      <c r="B219" s="93">
        <v>3.6</v>
      </c>
      <c r="C219" s="93">
        <v>4</v>
      </c>
      <c r="D219" s="40">
        <v>55</v>
      </c>
      <c r="E219" s="40">
        <v>624</v>
      </c>
      <c r="F219" s="40">
        <v>30</v>
      </c>
      <c r="G219" s="111" t="s">
        <v>826</v>
      </c>
      <c r="H219" s="40">
        <v>36</v>
      </c>
      <c r="I219" s="1061">
        <v>1163</v>
      </c>
      <c r="J219" s="197">
        <f>IF(Начало!$B$8=0,0,I219*(1-Начало!$B$8))</f>
        <v>0</v>
      </c>
      <c r="K219" s="123"/>
      <c r="M219" s="625">
        <v>87000</v>
      </c>
      <c r="N219" s="116"/>
      <c r="O219" s="888"/>
      <c r="P219" s="1047"/>
      <c r="Q219" s="190">
        <f t="shared" si="85"/>
        <v>0</v>
      </c>
      <c r="R219" s="191">
        <f t="shared" si="86"/>
        <v>0</v>
      </c>
      <c r="S219" s="191">
        <f t="shared" si="87"/>
        <v>0</v>
      </c>
      <c r="T219" s="386">
        <v>1289</v>
      </c>
      <c r="U219" s="386">
        <v>683</v>
      </c>
      <c r="V219" s="386">
        <v>312</v>
      </c>
      <c r="W219" s="394">
        <v>0.29036529599999994</v>
      </c>
      <c r="X219" s="387">
        <v>44</v>
      </c>
      <c r="Y219" s="1198"/>
      <c r="Z219" s="1198"/>
      <c r="AA219" s="1056"/>
      <c r="AD219" s="1053"/>
      <c r="AF219" s="201"/>
    </row>
    <row r="220" spans="1:32" ht="12.75" customHeight="1">
      <c r="A220" s="64" t="s">
        <v>123</v>
      </c>
      <c r="B220" s="93">
        <v>4.5</v>
      </c>
      <c r="C220" s="93">
        <v>5</v>
      </c>
      <c r="D220" s="40">
        <v>49</v>
      </c>
      <c r="E220" s="40">
        <v>660</v>
      </c>
      <c r="F220" s="40">
        <v>30</v>
      </c>
      <c r="G220" s="111" t="s">
        <v>826</v>
      </c>
      <c r="H220" s="40">
        <v>36</v>
      </c>
      <c r="I220" s="1061">
        <v>1224</v>
      </c>
      <c r="J220" s="197">
        <f>IF(Начало!$B$8=0,0,I220*(1-Начало!$B$8))</f>
        <v>0</v>
      </c>
      <c r="K220" s="123"/>
      <c r="M220" s="625">
        <v>92000</v>
      </c>
      <c r="N220" s="116"/>
      <c r="O220" s="888"/>
      <c r="P220" s="1047"/>
      <c r="Q220" s="190">
        <f t="shared" si="85"/>
        <v>0</v>
      </c>
      <c r="R220" s="191">
        <f t="shared" si="86"/>
        <v>0</v>
      </c>
      <c r="S220" s="191">
        <f t="shared" si="87"/>
        <v>0</v>
      </c>
      <c r="T220" s="386">
        <v>1289</v>
      </c>
      <c r="U220" s="386">
        <v>683</v>
      </c>
      <c r="V220" s="386">
        <v>312</v>
      </c>
      <c r="W220" s="394">
        <v>0.29036529599999994</v>
      </c>
      <c r="X220" s="387">
        <v>44</v>
      </c>
      <c r="Y220" s="1198"/>
      <c r="Z220" s="1198"/>
      <c r="AA220" s="1056"/>
      <c r="AD220" s="1053"/>
      <c r="AF220" s="201"/>
    </row>
    <row r="221" spans="1:32" ht="12.75" customHeight="1">
      <c r="A221" s="64" t="s">
        <v>124</v>
      </c>
      <c r="B221" s="93">
        <v>5.6</v>
      </c>
      <c r="C221" s="93">
        <v>6.3</v>
      </c>
      <c r="D221" s="40">
        <v>88</v>
      </c>
      <c r="E221" s="40">
        <v>1150</v>
      </c>
      <c r="F221" s="40">
        <v>31</v>
      </c>
      <c r="G221" s="111" t="s">
        <v>827</v>
      </c>
      <c r="H221" s="40">
        <v>41</v>
      </c>
      <c r="I221" s="1061">
        <v>1315</v>
      </c>
      <c r="J221" s="197">
        <f>IF(Начало!$B$8=0,0,I221*(1-Начало!$B$8))</f>
        <v>0</v>
      </c>
      <c r="K221" s="123"/>
      <c r="M221" s="625">
        <v>99000</v>
      </c>
      <c r="N221" s="116"/>
      <c r="O221" s="888"/>
      <c r="P221" s="1047"/>
      <c r="Q221" s="190">
        <f t="shared" si="85"/>
        <v>0</v>
      </c>
      <c r="R221" s="191">
        <f t="shared" si="86"/>
        <v>0</v>
      </c>
      <c r="S221" s="191">
        <f t="shared" si="87"/>
        <v>0</v>
      </c>
      <c r="T221" s="386">
        <v>1589</v>
      </c>
      <c r="U221" s="386">
        <v>683</v>
      </c>
      <c r="V221" s="386">
        <v>312</v>
      </c>
      <c r="W221" s="394">
        <v>0.35794449599999995</v>
      </c>
      <c r="X221" s="387">
        <v>46.5</v>
      </c>
      <c r="Y221" s="1198"/>
      <c r="Z221" s="1198"/>
      <c r="AA221" s="1056"/>
      <c r="AD221" s="1053"/>
      <c r="AF221" s="201"/>
    </row>
    <row r="222" spans="1:32" ht="12.75" customHeight="1">
      <c r="A222" s="64" t="s">
        <v>125</v>
      </c>
      <c r="B222" s="93">
        <v>7.1</v>
      </c>
      <c r="C222" s="93">
        <v>8</v>
      </c>
      <c r="D222" s="40">
        <v>130</v>
      </c>
      <c r="E222" s="40">
        <v>1380</v>
      </c>
      <c r="F222" s="40">
        <v>33</v>
      </c>
      <c r="G222" s="111" t="s">
        <v>827</v>
      </c>
      <c r="H222" s="40">
        <v>41</v>
      </c>
      <c r="I222" s="1061">
        <v>1362</v>
      </c>
      <c r="J222" s="197">
        <f>IF(Начало!$B$8=0,0,I222*(1-Начало!$B$8))</f>
        <v>0</v>
      </c>
      <c r="K222" s="123"/>
      <c r="M222" s="625">
        <v>102000</v>
      </c>
      <c r="N222" s="116"/>
      <c r="O222" s="888"/>
      <c r="P222" s="1047"/>
      <c r="Q222" s="190">
        <f t="shared" si="85"/>
        <v>0</v>
      </c>
      <c r="R222" s="191">
        <f t="shared" si="86"/>
        <v>0</v>
      </c>
      <c r="S222" s="191">
        <f t="shared" si="87"/>
        <v>0</v>
      </c>
      <c r="T222" s="386">
        <v>1589</v>
      </c>
      <c r="U222" s="386">
        <v>683</v>
      </c>
      <c r="V222" s="386">
        <v>312</v>
      </c>
      <c r="W222" s="394">
        <v>0.35794449599999995</v>
      </c>
      <c r="X222" s="387">
        <v>46.5</v>
      </c>
      <c r="Y222" s="1198"/>
      <c r="Z222" s="1198"/>
      <c r="AA222" s="1056"/>
      <c r="AD222" s="1053"/>
      <c r="AF222" s="201"/>
    </row>
    <row r="223" spans="1:32" ht="12.75" customHeight="1" thickBot="1">
      <c r="A223" s="64" t="s">
        <v>126</v>
      </c>
      <c r="B223" s="93">
        <v>8</v>
      </c>
      <c r="C223" s="93">
        <v>9</v>
      </c>
      <c r="D223" s="40">
        <v>130</v>
      </c>
      <c r="E223" s="40">
        <v>1380</v>
      </c>
      <c r="F223" s="40">
        <v>33</v>
      </c>
      <c r="G223" s="111" t="s">
        <v>827</v>
      </c>
      <c r="H223" s="93">
        <v>42.5</v>
      </c>
      <c r="I223" s="1061">
        <v>1455</v>
      </c>
      <c r="J223" s="197">
        <f>IF(Начало!$B$8=0,0,I223*(1-Начало!$B$8))</f>
        <v>0</v>
      </c>
      <c r="K223" s="123"/>
      <c r="M223" s="625">
        <v>109000</v>
      </c>
      <c r="N223" s="116"/>
      <c r="O223" s="888"/>
      <c r="P223" s="1047"/>
      <c r="Q223" s="190">
        <f t="shared" si="85"/>
        <v>0</v>
      </c>
      <c r="R223" s="191">
        <f t="shared" si="86"/>
        <v>0</v>
      </c>
      <c r="S223" s="191">
        <f t="shared" si="87"/>
        <v>0</v>
      </c>
      <c r="T223" s="386">
        <v>1589</v>
      </c>
      <c r="U223" s="386">
        <v>683</v>
      </c>
      <c r="V223" s="386">
        <v>312</v>
      </c>
      <c r="W223" s="394">
        <v>0.35794449599999995</v>
      </c>
      <c r="X223" s="387">
        <v>48.5</v>
      </c>
      <c r="Y223" s="1198"/>
      <c r="Z223" s="1198"/>
      <c r="AA223" s="1056"/>
      <c r="AD223" s="1053"/>
      <c r="AF223" s="201"/>
    </row>
    <row r="224" spans="1:32" s="862" customFormat="1" ht="36.75" customHeight="1" thickBot="1">
      <c r="A224" s="1428" t="s">
        <v>1639</v>
      </c>
      <c r="B224" s="1429"/>
      <c r="C224" s="1429"/>
      <c r="D224" s="1429"/>
      <c r="E224" s="1429"/>
      <c r="F224" s="1429"/>
      <c r="G224" s="1429"/>
      <c r="H224" s="1429"/>
      <c r="I224" s="1429"/>
      <c r="J224" s="1429"/>
      <c r="K224" s="1430"/>
      <c r="L224" s="997"/>
      <c r="M224" s="1012"/>
      <c r="N224" s="216"/>
      <c r="O224" s="997"/>
      <c r="P224" s="216"/>
      <c r="Q224" s="996"/>
      <c r="R224" s="861"/>
      <c r="S224" s="861"/>
      <c r="W224" s="863"/>
      <c r="Y224" s="1198"/>
      <c r="Z224" s="1198"/>
      <c r="AA224" s="1056"/>
      <c r="AB224" s="38"/>
      <c r="AC224" s="1051"/>
      <c r="AD224" s="1053"/>
      <c r="AF224" s="865"/>
    </row>
    <row r="225" spans="1:32" ht="44.25" customHeight="1" thickBot="1">
      <c r="A225" s="1411" t="s">
        <v>1314</v>
      </c>
      <c r="B225" s="1412"/>
      <c r="C225" s="1412"/>
      <c r="D225" s="1412"/>
      <c r="E225" s="1412"/>
      <c r="F225" s="1412"/>
      <c r="G225" s="1412"/>
      <c r="H225" s="1412"/>
      <c r="I225" s="1412"/>
      <c r="J225" s="1412"/>
      <c r="K225" s="1413"/>
      <c r="L225" s="991"/>
      <c r="M225" s="632"/>
      <c r="N225" s="886"/>
      <c r="O225" s="214"/>
      <c r="P225" s="215"/>
      <c r="Q225" s="190"/>
      <c r="R225" s="191"/>
      <c r="S225" s="191"/>
      <c r="Y225" s="1198"/>
      <c r="Z225" s="1198"/>
      <c r="AA225" s="1056"/>
      <c r="AD225" s="1053"/>
      <c r="AF225" s="201"/>
    </row>
    <row r="226" spans="1:32" ht="12.75" customHeight="1">
      <c r="A226" s="63" t="s">
        <v>1149</v>
      </c>
      <c r="B226" s="465">
        <v>2.2000000000000002</v>
      </c>
      <c r="C226" s="535">
        <v>2.4</v>
      </c>
      <c r="D226" s="533">
        <v>35</v>
      </c>
      <c r="E226" s="842">
        <v>576</v>
      </c>
      <c r="F226" s="533">
        <v>22</v>
      </c>
      <c r="G226" s="536" t="s">
        <v>1228</v>
      </c>
      <c r="H226" s="842">
        <v>18</v>
      </c>
      <c r="I226" s="1074">
        <v>924</v>
      </c>
      <c r="J226" s="197">
        <f>IF(Начало!$B$8=0,0,I226*(1-Начало!$B$8))</f>
        <v>0</v>
      </c>
      <c r="K226" s="123"/>
      <c r="L226" s="991"/>
      <c r="M226" s="625">
        <v>69000</v>
      </c>
      <c r="N226" s="988"/>
      <c r="O226" s="887"/>
      <c r="P226" s="1047"/>
      <c r="Q226" s="190">
        <f t="shared" ref="Q226:Q243" si="90">J226*K226</f>
        <v>0</v>
      </c>
      <c r="R226" s="191">
        <f t="shared" ref="R226:R243" si="91">IF(OR(W226="",K226=""),0,K226*W226)</f>
        <v>0</v>
      </c>
      <c r="S226" s="191">
        <f t="shared" ref="S226:S243" si="92">IF(OR(X226="",K226=""),0,K226*X226)</f>
        <v>0</v>
      </c>
      <c r="T226" s="387">
        <v>700</v>
      </c>
      <c r="U226" s="387">
        <v>345</v>
      </c>
      <c r="V226" s="387">
        <v>660</v>
      </c>
      <c r="W226" s="394">
        <f>(T226/1000)*(U226/1000)*(V226/1000)</f>
        <v>0.15938999999999998</v>
      </c>
      <c r="X226" s="1010">
        <v>23.5</v>
      </c>
      <c r="Y226" s="1198"/>
      <c r="Z226" s="1198"/>
      <c r="AA226" s="1056"/>
      <c r="AD226" s="1053"/>
      <c r="AF226" s="201"/>
    </row>
    <row r="227" spans="1:32" ht="12.75" customHeight="1">
      <c r="A227" s="63" t="s">
        <v>1150</v>
      </c>
      <c r="B227" s="465">
        <v>2.8</v>
      </c>
      <c r="C227" s="535">
        <v>3.2</v>
      </c>
      <c r="D227" s="533">
        <v>35</v>
      </c>
      <c r="E227" s="842">
        <v>576</v>
      </c>
      <c r="F227" s="533">
        <v>22</v>
      </c>
      <c r="G227" s="536" t="s">
        <v>1228</v>
      </c>
      <c r="H227" s="842">
        <v>18</v>
      </c>
      <c r="I227" s="1074">
        <v>942</v>
      </c>
      <c r="J227" s="197">
        <f>IF(Начало!$B$8=0,0,I227*(1-Начало!$B$8))</f>
        <v>0</v>
      </c>
      <c r="K227" s="123"/>
      <c r="L227" s="237"/>
      <c r="M227" s="625">
        <v>71000</v>
      </c>
      <c r="N227" s="988"/>
      <c r="O227" s="887"/>
      <c r="P227" s="1047"/>
      <c r="Q227" s="190">
        <f t="shared" si="90"/>
        <v>0</v>
      </c>
      <c r="R227" s="191">
        <f t="shared" si="91"/>
        <v>0</v>
      </c>
      <c r="S227" s="191">
        <f t="shared" si="92"/>
        <v>0</v>
      </c>
      <c r="T227" s="387">
        <v>700</v>
      </c>
      <c r="U227" s="387">
        <v>345</v>
      </c>
      <c r="V227" s="387">
        <v>660</v>
      </c>
      <c r="W227" s="394">
        <f>(T227/1000)*(U227/1000)*(V227/1000)</f>
        <v>0.15938999999999998</v>
      </c>
      <c r="X227" s="1010">
        <v>23.5</v>
      </c>
      <c r="Y227" s="1198"/>
      <c r="Z227" s="1198"/>
      <c r="AA227" s="1056"/>
      <c r="AD227" s="1053"/>
      <c r="AF227" s="201"/>
    </row>
    <row r="228" spans="1:32" ht="12.75" customHeight="1">
      <c r="A228" s="63" t="s">
        <v>1151</v>
      </c>
      <c r="B228" s="465">
        <v>3.6</v>
      </c>
      <c r="C228" s="535">
        <v>4</v>
      </c>
      <c r="D228" s="533">
        <v>40</v>
      </c>
      <c r="E228" s="842">
        <v>604</v>
      </c>
      <c r="F228" s="533">
        <v>28</v>
      </c>
      <c r="G228" s="536" t="s">
        <v>1228</v>
      </c>
      <c r="H228" s="842">
        <v>19.2</v>
      </c>
      <c r="I228" s="1074">
        <v>1043</v>
      </c>
      <c r="J228" s="197">
        <f>IF(Начало!$B$8=0,0,I228*(1-Начало!$B$8))</f>
        <v>0</v>
      </c>
      <c r="K228" s="123"/>
      <c r="L228" s="241"/>
      <c r="M228" s="625">
        <v>78000</v>
      </c>
      <c r="N228" s="988"/>
      <c r="O228" s="887"/>
      <c r="P228" s="1047"/>
      <c r="Q228" s="190">
        <f t="shared" si="90"/>
        <v>0</v>
      </c>
      <c r="R228" s="191">
        <f t="shared" si="91"/>
        <v>0</v>
      </c>
      <c r="S228" s="191">
        <f t="shared" si="92"/>
        <v>0</v>
      </c>
      <c r="T228" s="387">
        <v>700</v>
      </c>
      <c r="U228" s="387">
        <v>345</v>
      </c>
      <c r="V228" s="387">
        <v>660</v>
      </c>
      <c r="W228" s="394">
        <f>(T228/1000)*(U228/1000)*(V228/1000)</f>
        <v>0.15938999999999998</v>
      </c>
      <c r="X228" s="1010">
        <v>24.7</v>
      </c>
      <c r="Y228" s="1198"/>
      <c r="Z228" s="1198"/>
      <c r="AA228" s="1056"/>
      <c r="AD228" s="1053"/>
      <c r="AF228" s="201"/>
    </row>
    <row r="229" spans="1:32" ht="12.75" customHeight="1" thickBot="1">
      <c r="A229" s="63" t="s">
        <v>1152</v>
      </c>
      <c r="B229" s="465">
        <v>4.5</v>
      </c>
      <c r="C229" s="535">
        <v>5</v>
      </c>
      <c r="D229" s="533">
        <v>50</v>
      </c>
      <c r="E229" s="842">
        <v>604</v>
      </c>
      <c r="F229" s="533">
        <v>28</v>
      </c>
      <c r="G229" s="536" t="s">
        <v>1228</v>
      </c>
      <c r="H229" s="842">
        <v>19.2</v>
      </c>
      <c r="I229" s="1074">
        <v>1078</v>
      </c>
      <c r="J229" s="197">
        <f>IF(Начало!$B$8=0,0,I229*(1-Начало!$B$8))</f>
        <v>0</v>
      </c>
      <c r="K229" s="123"/>
      <c r="L229" s="991"/>
      <c r="M229" s="625">
        <v>81000</v>
      </c>
      <c r="N229" s="988"/>
      <c r="O229" s="887"/>
      <c r="P229" s="1047"/>
      <c r="Q229" s="190">
        <f t="shared" si="90"/>
        <v>0</v>
      </c>
      <c r="R229" s="191">
        <f t="shared" si="91"/>
        <v>0</v>
      </c>
      <c r="S229" s="191">
        <f t="shared" si="92"/>
        <v>0</v>
      </c>
      <c r="T229" s="387">
        <v>700</v>
      </c>
      <c r="U229" s="387">
        <v>345</v>
      </c>
      <c r="V229" s="387">
        <v>660</v>
      </c>
      <c r="W229" s="394">
        <f>(T229/1000)*(U229/1000)*(V229/1000)</f>
        <v>0.15938999999999998</v>
      </c>
      <c r="X229" s="1010">
        <v>24.7</v>
      </c>
      <c r="Y229" s="1198"/>
      <c r="Z229" s="1198"/>
      <c r="AA229" s="1056"/>
      <c r="AD229" s="1053"/>
      <c r="AF229" s="201"/>
    </row>
    <row r="230" spans="1:32" ht="41.25" customHeight="1" thickBot="1">
      <c r="A230" s="1411" t="s">
        <v>1315</v>
      </c>
      <c r="B230" s="1412"/>
      <c r="C230" s="1412"/>
      <c r="D230" s="1412"/>
      <c r="E230" s="1412"/>
      <c r="F230" s="1412"/>
      <c r="G230" s="1412"/>
      <c r="H230" s="1412"/>
      <c r="I230" s="1412"/>
      <c r="J230" s="1412"/>
      <c r="K230" s="1413"/>
      <c r="L230" s="241"/>
      <c r="M230" s="623"/>
      <c r="N230" s="215"/>
      <c r="O230" s="991"/>
      <c r="P230" s="215"/>
      <c r="Q230" s="190">
        <f t="shared" si="90"/>
        <v>0</v>
      </c>
      <c r="R230" s="191">
        <f t="shared" si="91"/>
        <v>0</v>
      </c>
      <c r="S230" s="191">
        <f t="shared" si="92"/>
        <v>0</v>
      </c>
      <c r="W230" s="258">
        <f t="shared" ref="W230:W240" si="93">(T230/1000)*(U230/1000)*(V230/1000)</f>
        <v>0</v>
      </c>
      <c r="Y230" s="1198"/>
      <c r="Z230" s="1198"/>
      <c r="AA230" s="1056"/>
      <c r="AD230" s="1053"/>
      <c r="AF230" s="201"/>
    </row>
    <row r="231" spans="1:32" ht="12.75" customHeight="1">
      <c r="A231" s="64" t="s">
        <v>1153</v>
      </c>
      <c r="B231" s="465">
        <v>2.8</v>
      </c>
      <c r="C231" s="93">
        <v>3.2</v>
      </c>
      <c r="D231" s="40">
        <v>40</v>
      </c>
      <c r="E231" s="40">
        <v>801</v>
      </c>
      <c r="F231" s="40">
        <v>23</v>
      </c>
      <c r="G231" s="111" t="s">
        <v>191</v>
      </c>
      <c r="H231" s="93">
        <v>21.3</v>
      </c>
      <c r="I231" s="1061">
        <v>929</v>
      </c>
      <c r="J231" s="197">
        <f>IF(Начало!$B$8=0,0,I231*(1-Начало!$B$8))</f>
        <v>0</v>
      </c>
      <c r="K231" s="123"/>
      <c r="L231" s="991"/>
      <c r="M231" s="625">
        <v>70000</v>
      </c>
      <c r="N231" s="988"/>
      <c r="O231" s="888"/>
      <c r="P231" s="1047"/>
      <c r="Q231" s="190">
        <f t="shared" si="90"/>
        <v>0</v>
      </c>
      <c r="R231" s="191">
        <f t="shared" si="91"/>
        <v>0</v>
      </c>
      <c r="S231" s="191">
        <f t="shared" si="92"/>
        <v>0</v>
      </c>
      <c r="T231" s="387">
        <v>840</v>
      </c>
      <c r="U231" s="387">
        <v>230</v>
      </c>
      <c r="V231" s="387">
        <v>840</v>
      </c>
      <c r="W231" s="258">
        <f t="shared" si="93"/>
        <v>0.16228800000000002</v>
      </c>
      <c r="X231" s="1010">
        <v>25.8</v>
      </c>
      <c r="Y231" s="1198"/>
      <c r="Z231" s="1198"/>
      <c r="AA231" s="1056"/>
      <c r="AD231" s="1053"/>
      <c r="AF231" s="201"/>
    </row>
    <row r="232" spans="1:32" ht="12.75" customHeight="1">
      <c r="A232" s="64" t="s">
        <v>1154</v>
      </c>
      <c r="B232" s="465">
        <v>3.6</v>
      </c>
      <c r="C232" s="93">
        <v>4</v>
      </c>
      <c r="D232" s="40">
        <v>45</v>
      </c>
      <c r="E232" s="40">
        <v>801</v>
      </c>
      <c r="F232" s="40">
        <v>23</v>
      </c>
      <c r="G232" s="111" t="s">
        <v>191</v>
      </c>
      <c r="H232" s="93">
        <v>21.3</v>
      </c>
      <c r="I232" s="1061">
        <v>976</v>
      </c>
      <c r="J232" s="197">
        <f>IF(Начало!$B$8=0,0,I232*(1-Начало!$B$8))</f>
        <v>0</v>
      </c>
      <c r="K232" s="123"/>
      <c r="L232" s="240"/>
      <c r="M232" s="625">
        <v>73000</v>
      </c>
      <c r="N232" s="988"/>
      <c r="O232" s="888"/>
      <c r="P232" s="1047"/>
      <c r="Q232" s="190">
        <f t="shared" si="90"/>
        <v>0</v>
      </c>
      <c r="R232" s="191">
        <f t="shared" si="91"/>
        <v>0</v>
      </c>
      <c r="S232" s="191">
        <f t="shared" si="92"/>
        <v>0</v>
      </c>
      <c r="T232" s="387">
        <v>840</v>
      </c>
      <c r="U232" s="387">
        <v>230</v>
      </c>
      <c r="V232" s="387">
        <v>840</v>
      </c>
      <c r="W232" s="258">
        <f t="shared" si="93"/>
        <v>0.16228800000000002</v>
      </c>
      <c r="X232" s="1010">
        <v>25.8</v>
      </c>
      <c r="Y232" s="1198"/>
      <c r="Z232" s="1198"/>
      <c r="AA232" s="1056"/>
      <c r="AD232" s="1053"/>
      <c r="AF232" s="201"/>
    </row>
    <row r="233" spans="1:32" ht="12.75" customHeight="1">
      <c r="A233" s="64" t="s">
        <v>1155</v>
      </c>
      <c r="B233" s="465">
        <v>4.5</v>
      </c>
      <c r="C233" s="93">
        <v>5</v>
      </c>
      <c r="D233" s="40">
        <v>50</v>
      </c>
      <c r="E233" s="40">
        <v>893</v>
      </c>
      <c r="F233" s="40">
        <v>26</v>
      </c>
      <c r="G233" s="111" t="s">
        <v>191</v>
      </c>
      <c r="H233" s="93">
        <v>23.2</v>
      </c>
      <c r="I233" s="1061">
        <v>1156</v>
      </c>
      <c r="J233" s="197">
        <f>IF(Начало!$B$8=0,0,I233*(1-Начало!$B$8))</f>
        <v>0</v>
      </c>
      <c r="K233" s="123"/>
      <c r="L233" s="238"/>
      <c r="M233" s="625">
        <v>87000</v>
      </c>
      <c r="N233" s="988"/>
      <c r="O233" s="888"/>
      <c r="P233" s="1047"/>
      <c r="Q233" s="190">
        <f t="shared" si="90"/>
        <v>0</v>
      </c>
      <c r="R233" s="191">
        <f t="shared" si="91"/>
        <v>0</v>
      </c>
      <c r="S233" s="191">
        <f t="shared" si="92"/>
        <v>0</v>
      </c>
      <c r="T233" s="387">
        <v>840</v>
      </c>
      <c r="U233" s="387">
        <v>230</v>
      </c>
      <c r="V233" s="387">
        <v>840</v>
      </c>
      <c r="W233" s="258">
        <f t="shared" si="93"/>
        <v>0.16228800000000002</v>
      </c>
      <c r="X233" s="1010">
        <v>27.6</v>
      </c>
      <c r="Y233" s="1198"/>
      <c r="Z233" s="1198"/>
      <c r="AA233" s="1056"/>
      <c r="AD233" s="1053"/>
      <c r="AF233" s="201"/>
    </row>
    <row r="234" spans="1:32" ht="12.75" customHeight="1">
      <c r="A234" s="64" t="s">
        <v>1156</v>
      </c>
      <c r="B234" s="465">
        <v>5.6</v>
      </c>
      <c r="C234" s="93">
        <v>6.3</v>
      </c>
      <c r="D234" s="40">
        <v>60</v>
      </c>
      <c r="E234" s="40">
        <v>893</v>
      </c>
      <c r="F234" s="40">
        <v>26</v>
      </c>
      <c r="G234" s="111" t="s">
        <v>191</v>
      </c>
      <c r="H234" s="93">
        <v>23.2</v>
      </c>
      <c r="I234" s="1061">
        <v>1188</v>
      </c>
      <c r="J234" s="197">
        <f>IF(Начало!$B$8=0,0,I234*(1-Начало!$B$8))</f>
        <v>0</v>
      </c>
      <c r="K234" s="123"/>
      <c r="L234" s="991"/>
      <c r="M234" s="625">
        <v>89000</v>
      </c>
      <c r="N234" s="988"/>
      <c r="O234" s="888"/>
      <c r="P234" s="1047"/>
      <c r="Q234" s="190">
        <f t="shared" si="90"/>
        <v>0</v>
      </c>
      <c r="R234" s="191">
        <f t="shared" si="91"/>
        <v>0</v>
      </c>
      <c r="S234" s="191">
        <f t="shared" si="92"/>
        <v>0</v>
      </c>
      <c r="T234" s="387">
        <v>840</v>
      </c>
      <c r="U234" s="387">
        <v>230</v>
      </c>
      <c r="V234" s="387">
        <v>840</v>
      </c>
      <c r="W234" s="258">
        <f t="shared" si="93"/>
        <v>0.16228800000000002</v>
      </c>
      <c r="X234" s="1010">
        <v>27.6</v>
      </c>
      <c r="Y234" s="1198"/>
      <c r="Z234" s="1198"/>
      <c r="AA234" s="1056"/>
      <c r="AD234" s="1053"/>
      <c r="AF234" s="201"/>
    </row>
    <row r="235" spans="1:32" ht="12.75" customHeight="1">
      <c r="A235" s="64" t="s">
        <v>1157</v>
      </c>
      <c r="B235" s="465">
        <v>7.1</v>
      </c>
      <c r="C235" s="93">
        <v>8</v>
      </c>
      <c r="D235" s="40">
        <v>70</v>
      </c>
      <c r="E235" s="40">
        <v>977</v>
      </c>
      <c r="F235" s="40">
        <v>27</v>
      </c>
      <c r="G235" s="111" t="s">
        <v>191</v>
      </c>
      <c r="H235" s="93">
        <v>23.2</v>
      </c>
      <c r="I235" s="1061">
        <v>1459</v>
      </c>
      <c r="J235" s="197">
        <f>IF(Начало!$B$8=0,0,I235*(1-Начало!$B$8))</f>
        <v>0</v>
      </c>
      <c r="K235" s="123"/>
      <c r="L235" s="991"/>
      <c r="M235" s="625">
        <v>109000</v>
      </c>
      <c r="N235" s="988"/>
      <c r="O235" s="888"/>
      <c r="P235" s="1047"/>
      <c r="Q235" s="190">
        <f t="shared" si="90"/>
        <v>0</v>
      </c>
      <c r="R235" s="191">
        <f t="shared" si="91"/>
        <v>0</v>
      </c>
      <c r="S235" s="191">
        <f t="shared" si="92"/>
        <v>0</v>
      </c>
      <c r="T235" s="387">
        <v>840</v>
      </c>
      <c r="U235" s="387">
        <v>230</v>
      </c>
      <c r="V235" s="387">
        <v>840</v>
      </c>
      <c r="W235" s="258">
        <f t="shared" si="93"/>
        <v>0.16228800000000002</v>
      </c>
      <c r="X235" s="1010">
        <v>27.6</v>
      </c>
      <c r="Y235" s="1198"/>
      <c r="Z235" s="1198"/>
      <c r="AA235" s="1056"/>
      <c r="AD235" s="1053"/>
      <c r="AF235" s="201"/>
    </row>
    <row r="236" spans="1:32" ht="12.75" customHeight="1">
      <c r="A236" s="64" t="s">
        <v>1158</v>
      </c>
      <c r="B236" s="465">
        <v>8</v>
      </c>
      <c r="C236" s="93">
        <v>9</v>
      </c>
      <c r="D236" s="40">
        <v>96</v>
      </c>
      <c r="E236" s="40">
        <v>1203</v>
      </c>
      <c r="F236" s="40">
        <v>28</v>
      </c>
      <c r="G236" s="111" t="s">
        <v>191</v>
      </c>
      <c r="H236" s="93">
        <v>23.2</v>
      </c>
      <c r="I236" s="1061">
        <v>1519</v>
      </c>
      <c r="J236" s="197">
        <f>IF(Начало!$B$8=0,0,I236*(1-Начало!$B$8))</f>
        <v>0</v>
      </c>
      <c r="K236" s="123"/>
      <c r="L236" s="991"/>
      <c r="M236" s="625">
        <v>114000</v>
      </c>
      <c r="N236" s="988"/>
      <c r="O236" s="888"/>
      <c r="P236" s="1047"/>
      <c r="Q236" s="190">
        <f t="shared" si="90"/>
        <v>0</v>
      </c>
      <c r="R236" s="191">
        <f t="shared" si="91"/>
        <v>0</v>
      </c>
      <c r="S236" s="191">
        <f t="shared" si="92"/>
        <v>0</v>
      </c>
      <c r="T236" s="387">
        <v>840</v>
      </c>
      <c r="U236" s="387">
        <v>230</v>
      </c>
      <c r="V236" s="387">
        <v>840</v>
      </c>
      <c r="W236" s="258">
        <f t="shared" si="93"/>
        <v>0.16228800000000002</v>
      </c>
      <c r="X236" s="1010">
        <v>27.6</v>
      </c>
      <c r="Y236" s="1198"/>
      <c r="Z236" s="1198"/>
      <c r="AA236" s="1056"/>
      <c r="AD236" s="1053"/>
      <c r="AF236" s="201"/>
    </row>
    <row r="237" spans="1:32" ht="12.75" customHeight="1">
      <c r="A237" s="64" t="s">
        <v>1159</v>
      </c>
      <c r="B237" s="465">
        <v>9</v>
      </c>
      <c r="C237" s="93">
        <v>10</v>
      </c>
      <c r="D237" s="40">
        <v>100</v>
      </c>
      <c r="E237" s="40">
        <v>1349</v>
      </c>
      <c r="F237" s="40">
        <v>28</v>
      </c>
      <c r="G237" s="111" t="s">
        <v>193</v>
      </c>
      <c r="H237" s="93">
        <v>28.4</v>
      </c>
      <c r="I237" s="1061">
        <v>1561</v>
      </c>
      <c r="J237" s="197">
        <f>IF(Начало!$B$8=0,0,I237*(1-Начало!$B$8))</f>
        <v>0</v>
      </c>
      <c r="K237" s="123"/>
      <c r="L237" s="991"/>
      <c r="M237" s="625">
        <v>117000</v>
      </c>
      <c r="N237" s="988"/>
      <c r="O237" s="888"/>
      <c r="P237" s="1047"/>
      <c r="Q237" s="190">
        <f t="shared" si="90"/>
        <v>0</v>
      </c>
      <c r="R237" s="191">
        <f t="shared" si="91"/>
        <v>0</v>
      </c>
      <c r="S237" s="191">
        <f t="shared" si="92"/>
        <v>0</v>
      </c>
      <c r="T237" s="387">
        <v>840</v>
      </c>
      <c r="U237" s="387">
        <v>300</v>
      </c>
      <c r="V237" s="387">
        <v>840</v>
      </c>
      <c r="W237" s="258">
        <f t="shared" si="93"/>
        <v>0.21168000000000001</v>
      </c>
      <c r="X237" s="1010">
        <v>33.799999999999997</v>
      </c>
      <c r="Y237" s="1198"/>
      <c r="Z237" s="1198"/>
      <c r="AA237" s="1056"/>
      <c r="AD237" s="1053"/>
      <c r="AF237" s="201"/>
    </row>
    <row r="238" spans="1:32" ht="12.75" customHeight="1">
      <c r="A238" s="64" t="s">
        <v>1160</v>
      </c>
      <c r="B238" s="465">
        <v>10</v>
      </c>
      <c r="C238" s="93">
        <v>11</v>
      </c>
      <c r="D238" s="40">
        <v>150</v>
      </c>
      <c r="E238" s="40">
        <v>1641</v>
      </c>
      <c r="F238" s="40">
        <v>30</v>
      </c>
      <c r="G238" s="111" t="s">
        <v>193</v>
      </c>
      <c r="H238" s="93">
        <v>28.4</v>
      </c>
      <c r="I238" s="1061">
        <v>1658</v>
      </c>
      <c r="J238" s="197">
        <f>IF(Начало!$B$8=0,0,I238*(1-Начало!$B$8))</f>
        <v>0</v>
      </c>
      <c r="K238" s="123"/>
      <c r="L238" s="991"/>
      <c r="M238" s="625">
        <v>124000</v>
      </c>
      <c r="N238" s="988"/>
      <c r="O238" s="888"/>
      <c r="P238" s="1047"/>
      <c r="Q238" s="190">
        <f t="shared" si="90"/>
        <v>0</v>
      </c>
      <c r="R238" s="191">
        <f t="shared" si="91"/>
        <v>0</v>
      </c>
      <c r="S238" s="191">
        <f t="shared" si="92"/>
        <v>0</v>
      </c>
      <c r="T238" s="387">
        <v>840</v>
      </c>
      <c r="U238" s="387">
        <v>300</v>
      </c>
      <c r="V238" s="387">
        <v>840</v>
      </c>
      <c r="W238" s="258">
        <f t="shared" si="93"/>
        <v>0.21168000000000001</v>
      </c>
      <c r="X238" s="1010">
        <v>33.799999999999997</v>
      </c>
      <c r="Y238" s="1198"/>
      <c r="Z238" s="1198"/>
      <c r="AA238" s="1056"/>
      <c r="AD238" s="1053"/>
      <c r="AF238" s="201"/>
    </row>
    <row r="239" spans="1:32" ht="12.75" customHeight="1">
      <c r="A239" s="64" t="s">
        <v>1161</v>
      </c>
      <c r="B239" s="465">
        <v>11.2</v>
      </c>
      <c r="C239" s="93">
        <v>12.5</v>
      </c>
      <c r="D239" s="40">
        <v>160</v>
      </c>
      <c r="E239" s="40">
        <v>1641</v>
      </c>
      <c r="F239" s="40">
        <v>30</v>
      </c>
      <c r="G239" s="111" t="s">
        <v>193</v>
      </c>
      <c r="H239" s="93">
        <v>28.4</v>
      </c>
      <c r="I239" s="1061">
        <v>1952</v>
      </c>
      <c r="J239" s="197">
        <f>IF(Начало!$B$8=0,0,I239*(1-Начало!$B$8))</f>
        <v>0</v>
      </c>
      <c r="K239" s="123"/>
      <c r="L239" s="991"/>
      <c r="M239" s="625">
        <v>146000</v>
      </c>
      <c r="N239" s="988"/>
      <c r="O239" s="888"/>
      <c r="P239" s="1047"/>
      <c r="Q239" s="190">
        <f t="shared" si="90"/>
        <v>0</v>
      </c>
      <c r="R239" s="191">
        <f t="shared" si="91"/>
        <v>0</v>
      </c>
      <c r="S239" s="191">
        <f t="shared" si="92"/>
        <v>0</v>
      </c>
      <c r="T239" s="387">
        <v>840</v>
      </c>
      <c r="U239" s="387">
        <v>300</v>
      </c>
      <c r="V239" s="387">
        <v>840</v>
      </c>
      <c r="W239" s="258">
        <f t="shared" si="93"/>
        <v>0.21168000000000001</v>
      </c>
      <c r="X239" s="1010">
        <v>33.799999999999997</v>
      </c>
      <c r="Y239" s="1198"/>
      <c r="Z239" s="1198"/>
      <c r="AA239" s="1056"/>
      <c r="AD239" s="1053"/>
      <c r="AF239" s="201"/>
    </row>
    <row r="240" spans="1:32" ht="12.75" customHeight="1" thickBot="1">
      <c r="A240" s="64" t="s">
        <v>1162</v>
      </c>
      <c r="B240" s="465">
        <v>14</v>
      </c>
      <c r="C240" s="93">
        <v>16</v>
      </c>
      <c r="D240" s="40">
        <v>170</v>
      </c>
      <c r="E240" s="40">
        <v>1662</v>
      </c>
      <c r="F240" s="40">
        <v>31</v>
      </c>
      <c r="G240" s="111" t="s">
        <v>193</v>
      </c>
      <c r="H240" s="93">
        <v>30.7</v>
      </c>
      <c r="I240" s="1061">
        <v>2073</v>
      </c>
      <c r="J240" s="197">
        <f>IF(Начало!$B$8=0,0,I240*(1-Начало!$B$8))</f>
        <v>0</v>
      </c>
      <c r="K240" s="123"/>
      <c r="L240" s="991"/>
      <c r="M240" s="625">
        <v>155000</v>
      </c>
      <c r="N240" s="988"/>
      <c r="O240" s="888"/>
      <c r="P240" s="1047"/>
      <c r="Q240" s="190">
        <f t="shared" si="90"/>
        <v>0</v>
      </c>
      <c r="R240" s="191">
        <f t="shared" si="91"/>
        <v>0</v>
      </c>
      <c r="S240" s="191">
        <f t="shared" si="92"/>
        <v>0</v>
      </c>
      <c r="T240" s="387">
        <v>840</v>
      </c>
      <c r="U240" s="387">
        <v>300</v>
      </c>
      <c r="V240" s="387">
        <v>840</v>
      </c>
      <c r="W240" s="258">
        <f t="shared" si="93"/>
        <v>0.21168000000000001</v>
      </c>
      <c r="X240" s="1010">
        <v>35.799999999999997</v>
      </c>
      <c r="Y240" s="1198"/>
      <c r="Z240" s="1198"/>
      <c r="AA240" s="1056"/>
      <c r="AD240" s="1053"/>
      <c r="AF240" s="201"/>
    </row>
    <row r="241" spans="1:32" ht="18" customHeight="1" thickBot="1">
      <c r="A241" s="1404" t="s">
        <v>1316</v>
      </c>
      <c r="B241" s="1405"/>
      <c r="C241" s="1405"/>
      <c r="D241" s="1405"/>
      <c r="E241" s="1405"/>
      <c r="F241" s="1405"/>
      <c r="G241" s="1405"/>
      <c r="H241" s="1405"/>
      <c r="I241" s="1405"/>
      <c r="J241" s="1405"/>
      <c r="K241" s="1406"/>
      <c r="L241" s="991"/>
      <c r="M241" s="623"/>
      <c r="N241" s="215"/>
      <c r="O241" s="991"/>
      <c r="P241" s="215"/>
      <c r="Q241" s="190">
        <f t="shared" si="90"/>
        <v>0</v>
      </c>
      <c r="R241" s="191">
        <f t="shared" si="91"/>
        <v>0</v>
      </c>
      <c r="S241" s="191">
        <f t="shared" si="92"/>
        <v>0</v>
      </c>
      <c r="Y241" s="1198"/>
      <c r="Z241" s="1198"/>
      <c r="AA241" s="1056"/>
      <c r="AD241" s="1053"/>
      <c r="AF241" s="201"/>
    </row>
    <row r="242" spans="1:32" ht="21.75" customHeight="1">
      <c r="A242" s="65" t="s">
        <v>1380</v>
      </c>
      <c r="B242" s="1414" t="s">
        <v>1317</v>
      </c>
      <c r="C242" s="1415"/>
      <c r="D242" s="1415"/>
      <c r="E242" s="1415"/>
      <c r="F242" s="1416"/>
      <c r="G242" s="111" t="s">
        <v>443</v>
      </c>
      <c r="H242" s="46">
        <v>2.5</v>
      </c>
      <c r="I242" s="1061">
        <v>181</v>
      </c>
      <c r="J242" s="197">
        <f>IF(Начало!$B$8=0,0,I242*(1-Начало!$B$8))</f>
        <v>0</v>
      </c>
      <c r="K242" s="123"/>
      <c r="L242" s="238"/>
      <c r="M242" s="625">
        <v>14000</v>
      </c>
      <c r="N242" s="988"/>
      <c r="O242" s="991"/>
      <c r="P242" s="1047"/>
      <c r="Q242" s="190">
        <f t="shared" si="90"/>
        <v>0</v>
      </c>
      <c r="R242" s="191">
        <f t="shared" si="91"/>
        <v>0</v>
      </c>
      <c r="S242" s="191">
        <f t="shared" si="92"/>
        <v>0</v>
      </c>
      <c r="T242" s="387">
        <v>715</v>
      </c>
      <c r="U242" s="387">
        <v>123</v>
      </c>
      <c r="V242" s="387">
        <v>715</v>
      </c>
      <c r="W242" s="394">
        <f t="shared" ref="W242:W243" si="94">(T242/1000)*(U242/1000)*(V242/1000)</f>
        <v>6.2880674999999997E-2</v>
      </c>
      <c r="X242" s="1010">
        <v>4.5</v>
      </c>
      <c r="Y242" s="1198"/>
      <c r="Z242" s="1198"/>
      <c r="AA242" s="1056"/>
      <c r="AD242" s="1053"/>
      <c r="AF242" s="201"/>
    </row>
    <row r="243" spans="1:32" ht="33.75" customHeight="1" thickBot="1">
      <c r="A243" s="64" t="s">
        <v>1318</v>
      </c>
      <c r="B243" s="1417" t="s">
        <v>1613</v>
      </c>
      <c r="C243" s="1418"/>
      <c r="D243" s="1418"/>
      <c r="E243" s="1418"/>
      <c r="F243" s="1419"/>
      <c r="G243" s="111" t="s">
        <v>1332</v>
      </c>
      <c r="H243" s="46">
        <v>5.8</v>
      </c>
      <c r="I243" s="1061">
        <v>280</v>
      </c>
      <c r="J243" s="197">
        <f>IF(Начало!$B$8=0,0,I243*(1-Начало!$B$8))</f>
        <v>0</v>
      </c>
      <c r="K243" s="123"/>
      <c r="L243" s="991"/>
      <c r="M243" s="625">
        <v>21000</v>
      </c>
      <c r="N243" s="988"/>
      <c r="O243" s="991"/>
      <c r="P243" s="1047"/>
      <c r="Q243" s="190">
        <f t="shared" si="90"/>
        <v>0</v>
      </c>
      <c r="R243" s="191">
        <f t="shared" si="91"/>
        <v>0</v>
      </c>
      <c r="S243" s="191">
        <f t="shared" si="92"/>
        <v>0</v>
      </c>
      <c r="T243" s="387">
        <v>1035</v>
      </c>
      <c r="U243" s="1019">
        <v>89</v>
      </c>
      <c r="V243" s="387">
        <v>1035</v>
      </c>
      <c r="W243" s="394">
        <f t="shared" si="94"/>
        <v>9.533902499999998E-2</v>
      </c>
      <c r="X243" s="1020">
        <v>7.9</v>
      </c>
      <c r="Y243" s="1198"/>
      <c r="Z243" s="1198"/>
      <c r="AA243" s="1056"/>
      <c r="AD243" s="1053"/>
      <c r="AF243" s="201"/>
    </row>
    <row r="244" spans="1:32" ht="42.75" customHeight="1" thickBot="1">
      <c r="A244" s="1411" t="s">
        <v>1319</v>
      </c>
      <c r="B244" s="1412"/>
      <c r="C244" s="1412"/>
      <c r="D244" s="1412"/>
      <c r="E244" s="1412"/>
      <c r="F244" s="1412"/>
      <c r="G244" s="1412"/>
      <c r="H244" s="1412"/>
      <c r="I244" s="1412"/>
      <c r="J244" s="1412"/>
      <c r="K244" s="1413"/>
      <c r="L244" s="991"/>
      <c r="M244" s="623"/>
      <c r="N244" s="215"/>
      <c r="O244" s="214"/>
      <c r="P244" s="215"/>
      <c r="Q244" s="190"/>
      <c r="R244" s="191"/>
      <c r="S244" s="191"/>
      <c r="Y244" s="1198"/>
      <c r="Z244" s="1198"/>
      <c r="AA244" s="1056"/>
      <c r="AD244" s="1053"/>
    </row>
    <row r="245" spans="1:32" ht="12.75" customHeight="1">
      <c r="A245" s="63" t="s">
        <v>1163</v>
      </c>
      <c r="B245" s="41">
        <v>1.8</v>
      </c>
      <c r="C245" s="535">
        <v>2.2000000000000002</v>
      </c>
      <c r="D245" s="532">
        <v>25</v>
      </c>
      <c r="E245" s="41">
        <v>523</v>
      </c>
      <c r="F245" s="532">
        <v>30</v>
      </c>
      <c r="G245" s="536" t="s">
        <v>438</v>
      </c>
      <c r="H245" s="41">
        <v>11.8</v>
      </c>
      <c r="I245" s="1074">
        <v>1153</v>
      </c>
      <c r="J245" s="197">
        <f>IF(Начало!$B$8=0,0,I245*(1-Начало!$B$8))</f>
        <v>0</v>
      </c>
      <c r="K245" s="123"/>
      <c r="L245" s="238"/>
      <c r="M245" s="625">
        <v>86000</v>
      </c>
      <c r="N245" s="988"/>
      <c r="O245" s="888"/>
      <c r="P245" s="1047"/>
      <c r="Q245" s="190">
        <f t="shared" ref="Q245:Q251" si="95">J245*K245</f>
        <v>0</v>
      </c>
      <c r="R245" s="191">
        <f t="shared" ref="R245:R251" si="96">IF(OR(W245="",K245=""),0,K245*W245)</f>
        <v>0</v>
      </c>
      <c r="S245" s="191">
        <f t="shared" ref="S245:S251" si="97">IF(OR(X245="",K245=""),0,K245*X245)</f>
        <v>0</v>
      </c>
      <c r="T245" s="388">
        <v>1155</v>
      </c>
      <c r="U245" s="388">
        <v>245</v>
      </c>
      <c r="V245" s="387">
        <v>490</v>
      </c>
      <c r="W245" s="260">
        <f t="shared" ref="W245:W251" si="98">(T245/1000)*(U245/1000)*(V245/1000)</f>
        <v>0.13865775</v>
      </c>
      <c r="X245" s="1010">
        <v>15.3</v>
      </c>
      <c r="Y245" s="1198"/>
      <c r="Z245" s="1198"/>
      <c r="AA245" s="1056"/>
      <c r="AD245" s="1053"/>
    </row>
    <row r="246" spans="1:32" ht="12.75" customHeight="1">
      <c r="A246" s="63" t="s">
        <v>1164</v>
      </c>
      <c r="B246" s="41">
        <v>2.2000000000000002</v>
      </c>
      <c r="C246" s="535">
        <v>2.6</v>
      </c>
      <c r="D246" s="532">
        <v>25</v>
      </c>
      <c r="E246" s="41">
        <v>523</v>
      </c>
      <c r="F246" s="532">
        <v>30</v>
      </c>
      <c r="G246" s="536" t="s">
        <v>438</v>
      </c>
      <c r="H246" s="41">
        <v>11.8</v>
      </c>
      <c r="I246" s="1074">
        <v>1314</v>
      </c>
      <c r="J246" s="197">
        <f>IF(Начало!$B$8=0,0,I246*(1-Начало!$B$8))</f>
        <v>0</v>
      </c>
      <c r="K246" s="123"/>
      <c r="L246" s="991"/>
      <c r="M246" s="625">
        <v>99000</v>
      </c>
      <c r="N246" s="988"/>
      <c r="O246" s="888"/>
      <c r="P246" s="1047"/>
      <c r="Q246" s="190">
        <f t="shared" si="95"/>
        <v>0</v>
      </c>
      <c r="R246" s="191">
        <f t="shared" si="96"/>
        <v>0</v>
      </c>
      <c r="S246" s="191">
        <f t="shared" si="97"/>
        <v>0</v>
      </c>
      <c r="T246" s="388">
        <v>1155</v>
      </c>
      <c r="U246" s="388">
        <v>245</v>
      </c>
      <c r="V246" s="387">
        <v>490</v>
      </c>
      <c r="W246" s="260">
        <f t="shared" si="98"/>
        <v>0.13865775</v>
      </c>
      <c r="X246" s="1010">
        <v>15.3</v>
      </c>
      <c r="Y246" s="1198"/>
      <c r="Z246" s="1198"/>
      <c r="AA246" s="1056"/>
      <c r="AD246" s="1053"/>
    </row>
    <row r="247" spans="1:32" ht="12.75" customHeight="1">
      <c r="A247" s="63" t="s">
        <v>1165</v>
      </c>
      <c r="B247" s="41">
        <v>2.8</v>
      </c>
      <c r="C247" s="535">
        <v>3.2</v>
      </c>
      <c r="D247" s="532">
        <v>30</v>
      </c>
      <c r="E247" s="41">
        <v>573</v>
      </c>
      <c r="F247" s="532">
        <v>34</v>
      </c>
      <c r="G247" s="536" t="s">
        <v>438</v>
      </c>
      <c r="H247" s="41">
        <v>12.3</v>
      </c>
      <c r="I247" s="1074">
        <v>1543</v>
      </c>
      <c r="J247" s="197">
        <f>IF(Начало!$B$8=0,0,I247*(1-Начало!$B$8))</f>
        <v>0</v>
      </c>
      <c r="K247" s="123"/>
      <c r="L247" s="991"/>
      <c r="M247" s="625">
        <v>116000</v>
      </c>
      <c r="N247" s="988"/>
      <c r="O247" s="888"/>
      <c r="P247" s="1047"/>
      <c r="Q247" s="190">
        <f t="shared" si="95"/>
        <v>0</v>
      </c>
      <c r="R247" s="191">
        <f t="shared" si="96"/>
        <v>0</v>
      </c>
      <c r="S247" s="191">
        <f t="shared" si="97"/>
        <v>0</v>
      </c>
      <c r="T247" s="388">
        <v>1155</v>
      </c>
      <c r="U247" s="388">
        <v>245</v>
      </c>
      <c r="V247" s="387">
        <v>490</v>
      </c>
      <c r="W247" s="260">
        <f t="shared" si="98"/>
        <v>0.13865775</v>
      </c>
      <c r="X247" s="1010">
        <v>15.8</v>
      </c>
      <c r="Y247" s="1198"/>
      <c r="Z247" s="1198"/>
      <c r="AA247" s="1056"/>
      <c r="AD247" s="1053"/>
    </row>
    <row r="248" spans="1:32" ht="12.75" customHeight="1">
      <c r="A248" s="63" t="s">
        <v>1166</v>
      </c>
      <c r="B248" s="41">
        <v>3.6</v>
      </c>
      <c r="C248" s="535">
        <v>4</v>
      </c>
      <c r="D248" s="532">
        <v>30</v>
      </c>
      <c r="E248" s="41">
        <v>573</v>
      </c>
      <c r="F248" s="532">
        <v>34</v>
      </c>
      <c r="G248" s="536" t="s">
        <v>438</v>
      </c>
      <c r="H248" s="41">
        <v>12.3</v>
      </c>
      <c r="I248" s="1074">
        <v>1595</v>
      </c>
      <c r="J248" s="197">
        <f>IF(Начало!$B$8=0,0,I248*(1-Начало!$B$8))</f>
        <v>0</v>
      </c>
      <c r="K248" s="123"/>
      <c r="L248" s="991"/>
      <c r="M248" s="625">
        <v>120000</v>
      </c>
      <c r="N248" s="988"/>
      <c r="O248" s="888"/>
      <c r="P248" s="1047"/>
      <c r="Q248" s="190">
        <f t="shared" si="95"/>
        <v>0</v>
      </c>
      <c r="R248" s="191">
        <f t="shared" si="96"/>
        <v>0</v>
      </c>
      <c r="S248" s="191">
        <f t="shared" si="97"/>
        <v>0</v>
      </c>
      <c r="T248" s="388">
        <v>1155</v>
      </c>
      <c r="U248" s="388">
        <v>245</v>
      </c>
      <c r="V248" s="387">
        <v>490</v>
      </c>
      <c r="W248" s="260">
        <f t="shared" si="98"/>
        <v>0.13865775</v>
      </c>
      <c r="X248" s="1010">
        <v>15.8</v>
      </c>
      <c r="Y248" s="1198"/>
      <c r="Z248" s="1198"/>
      <c r="AA248" s="1056"/>
      <c r="AD248" s="1053"/>
    </row>
    <row r="249" spans="1:32" ht="12.75" customHeight="1">
      <c r="A249" s="63" t="s">
        <v>1167</v>
      </c>
      <c r="B249" s="41">
        <v>4.5</v>
      </c>
      <c r="C249" s="535">
        <v>5</v>
      </c>
      <c r="D249" s="532">
        <v>40</v>
      </c>
      <c r="E249" s="41">
        <v>693</v>
      </c>
      <c r="F249" s="532">
        <v>35</v>
      </c>
      <c r="G249" s="536" t="s">
        <v>814</v>
      </c>
      <c r="H249" s="41">
        <v>16.100000000000001</v>
      </c>
      <c r="I249" s="1074">
        <v>1630</v>
      </c>
      <c r="J249" s="197">
        <f>IF(Начало!$B$8=0,0,I249*(1-Начало!$B$8))</f>
        <v>0</v>
      </c>
      <c r="K249" s="123"/>
      <c r="L249" s="991"/>
      <c r="M249" s="625">
        <v>122000</v>
      </c>
      <c r="N249" s="988"/>
      <c r="O249" s="888"/>
      <c r="P249" s="1047"/>
      <c r="Q249" s="190">
        <f t="shared" si="95"/>
        <v>0</v>
      </c>
      <c r="R249" s="191">
        <f t="shared" si="96"/>
        <v>0</v>
      </c>
      <c r="S249" s="191">
        <f t="shared" si="97"/>
        <v>0</v>
      </c>
      <c r="T249" s="388">
        <v>1370</v>
      </c>
      <c r="U249" s="388">
        <v>295</v>
      </c>
      <c r="V249" s="387">
        <v>505</v>
      </c>
      <c r="W249" s="260">
        <f t="shared" si="98"/>
        <v>0.20409575000000002</v>
      </c>
      <c r="X249" s="1010">
        <v>20.399999999999999</v>
      </c>
      <c r="Y249" s="1198"/>
      <c r="Z249" s="1198"/>
      <c r="AA249" s="1056"/>
      <c r="AD249" s="1053"/>
    </row>
    <row r="250" spans="1:32" ht="12.75" customHeight="1">
      <c r="A250" s="63" t="s">
        <v>1168</v>
      </c>
      <c r="B250" s="41">
        <v>5.6</v>
      </c>
      <c r="C250" s="535">
        <v>6.3</v>
      </c>
      <c r="D250" s="532">
        <v>48</v>
      </c>
      <c r="E250" s="41">
        <v>792</v>
      </c>
      <c r="F250" s="532">
        <v>36</v>
      </c>
      <c r="G250" s="536" t="s">
        <v>814</v>
      </c>
      <c r="H250" s="41">
        <v>16.399999999999999</v>
      </c>
      <c r="I250" s="1074">
        <v>1669</v>
      </c>
      <c r="J250" s="197">
        <f>IF(Начало!$B$8=0,0,I250*(1-Начало!$B$8))</f>
        <v>0</v>
      </c>
      <c r="K250" s="123"/>
      <c r="L250" s="238"/>
      <c r="M250" s="625">
        <v>125000</v>
      </c>
      <c r="N250" s="988"/>
      <c r="O250" s="888"/>
      <c r="P250" s="1047"/>
      <c r="Q250" s="190">
        <f t="shared" si="95"/>
        <v>0</v>
      </c>
      <c r="R250" s="191">
        <f t="shared" si="96"/>
        <v>0</v>
      </c>
      <c r="S250" s="191">
        <f t="shared" si="97"/>
        <v>0</v>
      </c>
      <c r="T250" s="388">
        <v>1370</v>
      </c>
      <c r="U250" s="388">
        <v>295</v>
      </c>
      <c r="V250" s="387">
        <v>505</v>
      </c>
      <c r="W250" s="260">
        <f t="shared" si="98"/>
        <v>0.20409575000000002</v>
      </c>
      <c r="X250" s="1010">
        <v>20.7</v>
      </c>
      <c r="Y250" s="1198"/>
      <c r="Z250" s="1198"/>
      <c r="AA250" s="1056"/>
      <c r="AD250" s="1053"/>
    </row>
    <row r="251" spans="1:32" ht="12.75" customHeight="1" thickBot="1">
      <c r="A251" s="63" t="s">
        <v>1169</v>
      </c>
      <c r="B251" s="41">
        <v>7.1</v>
      </c>
      <c r="C251" s="535">
        <v>8</v>
      </c>
      <c r="D251" s="532">
        <v>60</v>
      </c>
      <c r="E251" s="41">
        <v>933</v>
      </c>
      <c r="F251" s="532">
        <v>37</v>
      </c>
      <c r="G251" s="536" t="s">
        <v>814</v>
      </c>
      <c r="H251" s="41">
        <v>17.600000000000001</v>
      </c>
      <c r="I251" s="1074">
        <v>1712</v>
      </c>
      <c r="J251" s="197">
        <f>IF(Начало!$B$8=0,0,I251*(1-Начало!$B$8))</f>
        <v>0</v>
      </c>
      <c r="K251" s="123"/>
      <c r="L251" s="991"/>
      <c r="M251" s="625">
        <v>128000</v>
      </c>
      <c r="N251" s="988"/>
      <c r="O251" s="888"/>
      <c r="P251" s="1047"/>
      <c r="Q251" s="190">
        <f t="shared" si="95"/>
        <v>0</v>
      </c>
      <c r="R251" s="191">
        <f t="shared" si="96"/>
        <v>0</v>
      </c>
      <c r="S251" s="191">
        <f t="shared" si="97"/>
        <v>0</v>
      </c>
      <c r="T251" s="388">
        <v>1370</v>
      </c>
      <c r="U251" s="388">
        <v>295</v>
      </c>
      <c r="V251" s="387">
        <v>505</v>
      </c>
      <c r="W251" s="260">
        <f t="shared" si="98"/>
        <v>0.20409575000000002</v>
      </c>
      <c r="X251" s="1010">
        <v>22.4</v>
      </c>
      <c r="Y251" s="1198"/>
      <c r="Z251" s="1198"/>
      <c r="AA251" s="1056"/>
      <c r="AD251" s="1053"/>
    </row>
    <row r="252" spans="1:32" ht="16.5" thickBot="1">
      <c r="A252" s="1404" t="s">
        <v>1320</v>
      </c>
      <c r="B252" s="1405"/>
      <c r="C252" s="1405"/>
      <c r="D252" s="1405"/>
      <c r="E252" s="1405"/>
      <c r="F252" s="1405"/>
      <c r="G252" s="1405"/>
      <c r="H252" s="1405"/>
      <c r="I252" s="1405"/>
      <c r="J252" s="1405"/>
      <c r="K252" s="1406"/>
      <c r="L252" s="991"/>
      <c r="M252" s="623"/>
      <c r="N252" s="215"/>
      <c r="O252" s="991"/>
      <c r="P252" s="215"/>
      <c r="Q252" s="215"/>
      <c r="R252" s="215"/>
      <c r="S252" s="190"/>
      <c r="T252" s="191"/>
      <c r="U252" s="191"/>
      <c r="Y252" s="1198"/>
      <c r="Z252" s="1198"/>
      <c r="AA252" s="1056"/>
      <c r="AD252" s="1053"/>
    </row>
    <row r="253" spans="1:32" ht="12.75">
      <c r="A253" s="371" t="s">
        <v>325</v>
      </c>
      <c r="B253" s="1422" t="s">
        <v>1229</v>
      </c>
      <c r="C253" s="1423"/>
      <c r="D253" s="1423"/>
      <c r="E253" s="1423"/>
      <c r="F253" s="1424"/>
      <c r="G253" s="529" t="s">
        <v>439</v>
      </c>
      <c r="H253" s="530">
        <v>3.5</v>
      </c>
      <c r="I253" s="1060">
        <v>116</v>
      </c>
      <c r="J253" s="990">
        <f>IF(Начало!$B$8=0,0,I253*(1-Начало!$B$8))</f>
        <v>0</v>
      </c>
      <c r="K253" s="151"/>
      <c r="L253" s="991"/>
      <c r="M253" s="627">
        <v>9000</v>
      </c>
      <c r="N253" s="991"/>
      <c r="O253" s="991"/>
      <c r="P253" s="1047"/>
      <c r="Q253" s="190">
        <f t="shared" ref="Q253:Q274" si="99">J253*K253</f>
        <v>0</v>
      </c>
      <c r="R253" s="191">
        <f t="shared" ref="R253:R274" si="100">IF(OR(W253="",K253=""),0,K253*W253)</f>
        <v>0</v>
      </c>
      <c r="S253" s="191">
        <f t="shared" ref="S253:S274" si="101">IF(OR(X253="",K253=""),0,K253*X253)</f>
        <v>0</v>
      </c>
      <c r="T253" s="388">
        <v>1232</v>
      </c>
      <c r="U253" s="388">
        <v>107</v>
      </c>
      <c r="V253" s="387">
        <v>517</v>
      </c>
      <c r="W253" s="260">
        <f>(T253/1000)*(U253/1000)*(V253/1000)</f>
        <v>6.8153008000000001E-2</v>
      </c>
      <c r="X253" s="1010">
        <v>5.2</v>
      </c>
      <c r="Y253" s="1198"/>
      <c r="Z253" s="1198"/>
      <c r="AA253" s="1056"/>
      <c r="AD253" s="1053"/>
    </row>
    <row r="254" spans="1:32" ht="13.5" thickBot="1">
      <c r="A254" s="367" t="s">
        <v>424</v>
      </c>
      <c r="B254" s="1425" t="s">
        <v>1230</v>
      </c>
      <c r="C254" s="1426"/>
      <c r="D254" s="1426"/>
      <c r="E254" s="1426"/>
      <c r="F254" s="1427"/>
      <c r="G254" s="534" t="s">
        <v>440</v>
      </c>
      <c r="H254" s="800">
        <v>4</v>
      </c>
      <c r="I254" s="1062">
        <v>116</v>
      </c>
      <c r="J254" s="197">
        <f>IF(Начало!$B$8=0,0,I254*(1-Начало!$B$8))</f>
        <v>0</v>
      </c>
      <c r="K254" s="122"/>
      <c r="L254" s="991"/>
      <c r="M254" s="630">
        <v>9000</v>
      </c>
      <c r="N254" s="991"/>
      <c r="O254" s="991"/>
      <c r="P254" s="1047"/>
      <c r="Q254" s="190">
        <f t="shared" si="99"/>
        <v>0</v>
      </c>
      <c r="R254" s="191">
        <f t="shared" si="100"/>
        <v>0</v>
      </c>
      <c r="S254" s="191">
        <f t="shared" si="101"/>
        <v>0</v>
      </c>
      <c r="T254" s="388">
        <v>1410</v>
      </c>
      <c r="U254" s="388">
        <v>95</v>
      </c>
      <c r="V254" s="387">
        <v>560</v>
      </c>
      <c r="W254" s="260">
        <f>(T254/1000)*(U254/1000)*(V254/1000)</f>
        <v>7.5011999999999995E-2</v>
      </c>
      <c r="X254" s="1010">
        <v>5.4</v>
      </c>
      <c r="Y254" s="1198"/>
      <c r="Z254" s="1198"/>
      <c r="AA254" s="1056"/>
      <c r="AD254" s="1053"/>
    </row>
    <row r="255" spans="1:32" ht="39.75" customHeight="1" thickBot="1">
      <c r="A255" s="1411" t="s">
        <v>1321</v>
      </c>
      <c r="B255" s="1412"/>
      <c r="C255" s="1412"/>
      <c r="D255" s="1412"/>
      <c r="E255" s="1412"/>
      <c r="F255" s="1412"/>
      <c r="G255" s="1412"/>
      <c r="H255" s="1412"/>
      <c r="I255" s="1412"/>
      <c r="J255" s="1412"/>
      <c r="K255" s="1413"/>
      <c r="L255" s="991"/>
      <c r="M255" s="623"/>
      <c r="N255" s="215"/>
      <c r="O255" s="214"/>
      <c r="P255" s="215"/>
      <c r="Q255" s="190"/>
      <c r="R255" s="191"/>
      <c r="S255" s="191"/>
      <c r="Y255" s="1198"/>
      <c r="Z255" s="1198"/>
      <c r="AA255" s="1056"/>
      <c r="AD255" s="1053"/>
    </row>
    <row r="256" spans="1:32" ht="12.75" customHeight="1">
      <c r="A256" s="63" t="s">
        <v>1170</v>
      </c>
      <c r="B256" s="41">
        <v>2.2000000000000002</v>
      </c>
      <c r="C256" s="535">
        <v>2.6</v>
      </c>
      <c r="D256" s="532">
        <v>35</v>
      </c>
      <c r="E256" s="41">
        <v>654</v>
      </c>
      <c r="F256" s="532">
        <v>24</v>
      </c>
      <c r="G256" s="536" t="s">
        <v>1231</v>
      </c>
      <c r="H256" s="465">
        <v>33.5</v>
      </c>
      <c r="I256" s="1074">
        <v>1288</v>
      </c>
      <c r="J256" s="197">
        <f>IF(Начало!$B$8=0,0,I256*(1-Начало!$B$8))</f>
        <v>0</v>
      </c>
      <c r="K256" s="123"/>
      <c r="L256" s="238"/>
      <c r="M256" s="625">
        <v>97000</v>
      </c>
      <c r="N256" s="988"/>
      <c r="O256" s="888"/>
      <c r="P256" s="1047"/>
      <c r="Q256" s="190">
        <f t="shared" ref="Q256:Q261" si="102">J256*K256</f>
        <v>0</v>
      </c>
      <c r="R256" s="191">
        <f t="shared" ref="R256:R261" si="103">IF(OR(W256="",K256=""),0,K256*W256)</f>
        <v>0</v>
      </c>
      <c r="S256" s="191">
        <f t="shared" ref="S256:S261" si="104">IF(OR(X256="",K256=""),0,K256*X256)</f>
        <v>0</v>
      </c>
      <c r="T256" s="388">
        <v>1355</v>
      </c>
      <c r="U256" s="388">
        <v>400</v>
      </c>
      <c r="V256" s="387">
        <v>675</v>
      </c>
      <c r="W256" s="260">
        <f t="shared" ref="W256:W261" si="105">(T256/1000)*(U256/1000)*(V256/1000)</f>
        <v>0.36585000000000006</v>
      </c>
      <c r="X256" s="1010">
        <v>42</v>
      </c>
      <c r="Y256" s="1198"/>
      <c r="Z256" s="1198"/>
      <c r="AA256" s="1056"/>
      <c r="AD256" s="1053"/>
    </row>
    <row r="257" spans="1:32" ht="12.75" customHeight="1">
      <c r="A257" s="63" t="s">
        <v>1171</v>
      </c>
      <c r="B257" s="41">
        <v>2.8</v>
      </c>
      <c r="C257" s="535">
        <v>3.2</v>
      </c>
      <c r="D257" s="532">
        <v>40</v>
      </c>
      <c r="E257" s="41">
        <v>654</v>
      </c>
      <c r="F257" s="532">
        <v>24</v>
      </c>
      <c r="G257" s="536" t="s">
        <v>1231</v>
      </c>
      <c r="H257" s="465">
        <v>33.5</v>
      </c>
      <c r="I257" s="1074">
        <v>1401</v>
      </c>
      <c r="J257" s="197">
        <f>IF(Начало!$B$8=0,0,I257*(1-Начало!$B$8))</f>
        <v>0</v>
      </c>
      <c r="K257" s="123"/>
      <c r="L257" s="991"/>
      <c r="M257" s="625">
        <v>105000</v>
      </c>
      <c r="N257" s="988"/>
      <c r="O257" s="888"/>
      <c r="P257" s="1047"/>
      <c r="Q257" s="190">
        <f t="shared" si="102"/>
        <v>0</v>
      </c>
      <c r="R257" s="191">
        <f t="shared" si="103"/>
        <v>0</v>
      </c>
      <c r="S257" s="191">
        <f t="shared" si="104"/>
        <v>0</v>
      </c>
      <c r="T257" s="388">
        <v>1355</v>
      </c>
      <c r="U257" s="388">
        <v>400</v>
      </c>
      <c r="V257" s="387">
        <v>675</v>
      </c>
      <c r="W257" s="260">
        <f t="shared" si="105"/>
        <v>0.36585000000000006</v>
      </c>
      <c r="X257" s="1010">
        <v>42</v>
      </c>
      <c r="Y257" s="1198"/>
      <c r="Z257" s="1198"/>
      <c r="AA257" s="1056"/>
      <c r="AD257" s="1053"/>
    </row>
    <row r="258" spans="1:32" ht="12.75" customHeight="1">
      <c r="A258" s="63" t="s">
        <v>1172</v>
      </c>
      <c r="B258" s="41">
        <v>3.6</v>
      </c>
      <c r="C258" s="535">
        <v>4</v>
      </c>
      <c r="D258" s="532">
        <v>40</v>
      </c>
      <c r="E258" s="41">
        <v>725</v>
      </c>
      <c r="F258" s="532">
        <v>25</v>
      </c>
      <c r="G258" s="536" t="s">
        <v>1231</v>
      </c>
      <c r="H258" s="465">
        <v>33.5</v>
      </c>
      <c r="I258" s="1074">
        <v>1453</v>
      </c>
      <c r="J258" s="197">
        <f>IF(Начало!$B$8=0,0,I258*(1-Начало!$B$8))</f>
        <v>0</v>
      </c>
      <c r="K258" s="123"/>
      <c r="L258" s="991"/>
      <c r="M258" s="625">
        <v>109000</v>
      </c>
      <c r="N258" s="988"/>
      <c r="O258" s="888"/>
      <c r="P258" s="1047"/>
      <c r="Q258" s="190">
        <f t="shared" si="102"/>
        <v>0</v>
      </c>
      <c r="R258" s="191">
        <f t="shared" si="103"/>
        <v>0</v>
      </c>
      <c r="S258" s="191">
        <f t="shared" si="104"/>
        <v>0</v>
      </c>
      <c r="T258" s="388">
        <v>1355</v>
      </c>
      <c r="U258" s="388">
        <v>400</v>
      </c>
      <c r="V258" s="387">
        <v>675</v>
      </c>
      <c r="W258" s="260">
        <f t="shared" si="105"/>
        <v>0.36585000000000006</v>
      </c>
      <c r="X258" s="1010">
        <v>42</v>
      </c>
      <c r="Y258" s="1198"/>
      <c r="Z258" s="1198"/>
      <c r="AA258" s="1056"/>
      <c r="AD258" s="1053"/>
    </row>
    <row r="259" spans="1:32" ht="12.75" customHeight="1">
      <c r="A259" s="63" t="s">
        <v>1173</v>
      </c>
      <c r="B259" s="41">
        <v>4.5</v>
      </c>
      <c r="C259" s="535">
        <v>5</v>
      </c>
      <c r="D259" s="532">
        <v>50</v>
      </c>
      <c r="E259" s="41">
        <v>850</v>
      </c>
      <c r="F259" s="532">
        <v>30</v>
      </c>
      <c r="G259" s="536" t="s">
        <v>1231</v>
      </c>
      <c r="H259" s="465">
        <v>35</v>
      </c>
      <c r="I259" s="1074">
        <v>1505</v>
      </c>
      <c r="J259" s="197">
        <f>IF(Начало!$B$8=0,0,I259*(1-Начало!$B$8))</f>
        <v>0</v>
      </c>
      <c r="K259" s="123"/>
      <c r="L259" s="991"/>
      <c r="M259" s="625">
        <v>113000</v>
      </c>
      <c r="N259" s="988"/>
      <c r="O259" s="888"/>
      <c r="P259" s="1047"/>
      <c r="Q259" s="190">
        <f t="shared" si="102"/>
        <v>0</v>
      </c>
      <c r="R259" s="191">
        <f t="shared" si="103"/>
        <v>0</v>
      </c>
      <c r="S259" s="191">
        <f t="shared" si="104"/>
        <v>0</v>
      </c>
      <c r="T259" s="388">
        <v>1355</v>
      </c>
      <c r="U259" s="388">
        <v>400</v>
      </c>
      <c r="V259" s="387">
        <v>675</v>
      </c>
      <c r="W259" s="260">
        <f t="shared" si="105"/>
        <v>0.36585000000000006</v>
      </c>
      <c r="X259" s="1010">
        <v>43.5</v>
      </c>
      <c r="Y259" s="1198"/>
      <c r="Z259" s="1198"/>
      <c r="AA259" s="1056"/>
      <c r="AD259" s="1053"/>
    </row>
    <row r="260" spans="1:32" ht="12.75" customHeight="1">
      <c r="A260" s="63" t="s">
        <v>1174</v>
      </c>
      <c r="B260" s="41">
        <v>5.6</v>
      </c>
      <c r="C260" s="535">
        <v>6.3</v>
      </c>
      <c r="D260" s="532">
        <v>69</v>
      </c>
      <c r="E260" s="41">
        <v>980</v>
      </c>
      <c r="F260" s="532">
        <v>30</v>
      </c>
      <c r="G260" s="536" t="s">
        <v>1231</v>
      </c>
      <c r="H260" s="465">
        <v>35</v>
      </c>
      <c r="I260" s="1074">
        <v>1587</v>
      </c>
      <c r="J260" s="197">
        <f>IF(Начало!$B$8=0,0,I260*(1-Начало!$B$8))</f>
        <v>0</v>
      </c>
      <c r="K260" s="123"/>
      <c r="L260" s="991"/>
      <c r="M260" s="625">
        <v>119000</v>
      </c>
      <c r="N260" s="988"/>
      <c r="O260" s="888"/>
      <c r="P260" s="1047"/>
      <c r="Q260" s="190">
        <f t="shared" si="102"/>
        <v>0</v>
      </c>
      <c r="R260" s="191">
        <f t="shared" si="103"/>
        <v>0</v>
      </c>
      <c r="S260" s="191">
        <f t="shared" si="104"/>
        <v>0</v>
      </c>
      <c r="T260" s="388">
        <v>1355</v>
      </c>
      <c r="U260" s="388">
        <v>400</v>
      </c>
      <c r="V260" s="387">
        <v>675</v>
      </c>
      <c r="W260" s="260">
        <f t="shared" si="105"/>
        <v>0.36585000000000006</v>
      </c>
      <c r="X260" s="1010">
        <v>43.5</v>
      </c>
      <c r="Y260" s="1198"/>
      <c r="Z260" s="1198"/>
      <c r="AA260" s="1056"/>
      <c r="AD260" s="1053"/>
    </row>
    <row r="261" spans="1:32" ht="12.75" customHeight="1" thickBot="1">
      <c r="A261" s="63" t="s">
        <v>1175</v>
      </c>
      <c r="B261" s="41">
        <v>7.1</v>
      </c>
      <c r="C261" s="535">
        <v>8</v>
      </c>
      <c r="D261" s="532">
        <v>98</v>
      </c>
      <c r="E261" s="41">
        <v>1200</v>
      </c>
      <c r="F261" s="532">
        <v>34</v>
      </c>
      <c r="G261" s="536" t="s">
        <v>1231</v>
      </c>
      <c r="H261" s="465">
        <v>35</v>
      </c>
      <c r="I261" s="1074">
        <v>1647</v>
      </c>
      <c r="J261" s="197">
        <f>IF(Начало!$B$8=0,0,I261*(1-Начало!$B$8))</f>
        <v>0</v>
      </c>
      <c r="K261" s="123"/>
      <c r="L261" s="238"/>
      <c r="M261" s="625">
        <v>124000</v>
      </c>
      <c r="N261" s="988"/>
      <c r="O261" s="888"/>
      <c r="P261" s="1047"/>
      <c r="Q261" s="190">
        <f t="shared" si="102"/>
        <v>0</v>
      </c>
      <c r="R261" s="191">
        <f t="shared" si="103"/>
        <v>0</v>
      </c>
      <c r="S261" s="191">
        <f t="shared" si="104"/>
        <v>0</v>
      </c>
      <c r="T261" s="388">
        <v>1355</v>
      </c>
      <c r="U261" s="388">
        <v>400</v>
      </c>
      <c r="V261" s="387">
        <v>675</v>
      </c>
      <c r="W261" s="260">
        <f t="shared" si="105"/>
        <v>0.36585000000000006</v>
      </c>
      <c r="X261" s="1010">
        <v>43.5</v>
      </c>
      <c r="Y261" s="1198"/>
      <c r="Z261" s="1198"/>
      <c r="AA261" s="1056"/>
      <c r="AD261" s="1053"/>
    </row>
    <row r="262" spans="1:32" ht="18.75" customHeight="1" thickBot="1">
      <c r="A262" s="1404" t="s">
        <v>1322</v>
      </c>
      <c r="B262" s="1405"/>
      <c r="C262" s="1405"/>
      <c r="D262" s="1405"/>
      <c r="E262" s="1405"/>
      <c r="F262" s="1405"/>
      <c r="G262" s="1405"/>
      <c r="H262" s="1405"/>
      <c r="I262" s="1405"/>
      <c r="J262" s="1405"/>
      <c r="K262" s="1406"/>
      <c r="L262" s="991"/>
      <c r="M262" s="623"/>
      <c r="N262" s="215"/>
      <c r="O262" s="991"/>
      <c r="P262" s="215"/>
      <c r="Q262" s="215"/>
      <c r="R262" s="215"/>
      <c r="S262" s="190"/>
      <c r="T262" s="191"/>
      <c r="U262" s="191"/>
      <c r="Y262" s="1198"/>
      <c r="Z262" s="1198"/>
      <c r="AA262" s="1056"/>
      <c r="AD262" s="1053"/>
    </row>
    <row r="263" spans="1:32" ht="13.5" thickBot="1">
      <c r="A263" s="371" t="s">
        <v>1232</v>
      </c>
      <c r="B263" s="1422" t="s">
        <v>1233</v>
      </c>
      <c r="C263" s="1423"/>
      <c r="D263" s="1423"/>
      <c r="E263" s="1423"/>
      <c r="F263" s="1424"/>
      <c r="G263" s="529" t="s">
        <v>1234</v>
      </c>
      <c r="H263" s="530">
        <v>10.5</v>
      </c>
      <c r="I263" s="1060">
        <v>523</v>
      </c>
      <c r="J263" s="990">
        <f>IF(Начало!$B$8=0,0,I263*(1-Начало!$B$8))</f>
        <v>0</v>
      </c>
      <c r="K263" s="151"/>
      <c r="L263" s="991"/>
      <c r="M263" s="627">
        <v>39000</v>
      </c>
      <c r="N263" s="991"/>
      <c r="O263" s="991"/>
      <c r="P263" s="1047"/>
      <c r="Q263" s="190">
        <f t="shared" ref="Q263" si="106">J263*K263</f>
        <v>0</v>
      </c>
      <c r="R263" s="191">
        <f t="shared" ref="R263" si="107">IF(OR(W263="",K263=""),0,K263*W263)</f>
        <v>0</v>
      </c>
      <c r="S263" s="191">
        <f t="shared" ref="S263" si="108">IF(OR(X263="",K263=""),0,K263*X263)</f>
        <v>0</v>
      </c>
      <c r="T263" s="388">
        <v>1525</v>
      </c>
      <c r="U263" s="388">
        <v>130</v>
      </c>
      <c r="V263" s="387">
        <v>765</v>
      </c>
      <c r="W263" s="260">
        <f>(T263/1000)*(U263/1000)*(V263/1000)</f>
        <v>0.15166125</v>
      </c>
      <c r="X263" s="1010">
        <v>15</v>
      </c>
      <c r="Y263" s="1198"/>
      <c r="Z263" s="1198"/>
      <c r="AA263" s="1056"/>
      <c r="AD263" s="1053"/>
    </row>
    <row r="264" spans="1:32" ht="40.5" customHeight="1" thickBot="1">
      <c r="A264" s="1411" t="s">
        <v>1235</v>
      </c>
      <c r="B264" s="1412"/>
      <c r="C264" s="1412"/>
      <c r="D264" s="1412"/>
      <c r="E264" s="1412"/>
      <c r="F264" s="1412"/>
      <c r="G264" s="1412"/>
      <c r="H264" s="1412"/>
      <c r="I264" s="1412"/>
      <c r="J264" s="1412"/>
      <c r="K264" s="1413"/>
      <c r="L264" s="991"/>
      <c r="M264" s="640"/>
      <c r="N264" s="215"/>
      <c r="O264" s="991"/>
      <c r="P264" s="760"/>
      <c r="Q264" s="190">
        <f t="shared" si="99"/>
        <v>0</v>
      </c>
      <c r="R264" s="191">
        <f t="shared" si="100"/>
        <v>0</v>
      </c>
      <c r="S264" s="191">
        <f t="shared" si="101"/>
        <v>0</v>
      </c>
      <c r="Y264" s="1198"/>
      <c r="Z264" s="1198"/>
      <c r="AA264" s="1056"/>
      <c r="AD264" s="1053"/>
      <c r="AF264" s="201"/>
    </row>
    <row r="265" spans="1:32" ht="12.75" customHeight="1">
      <c r="A265" s="64" t="s">
        <v>1176</v>
      </c>
      <c r="B265" s="93">
        <v>2.2000000000000002</v>
      </c>
      <c r="C265" s="531">
        <v>2.6</v>
      </c>
      <c r="D265" s="533">
        <v>40</v>
      </c>
      <c r="E265" s="40">
        <v>520</v>
      </c>
      <c r="F265" s="40">
        <v>23</v>
      </c>
      <c r="G265" s="111" t="s">
        <v>815</v>
      </c>
      <c r="H265" s="93">
        <v>18</v>
      </c>
      <c r="I265" s="1061">
        <v>945</v>
      </c>
      <c r="J265" s="197">
        <f>IF(Начало!$B$8=0,0,I265*(1-Начало!$B$8))</f>
        <v>0</v>
      </c>
      <c r="K265" s="123"/>
      <c r="L265" s="991"/>
      <c r="M265" s="626">
        <v>71000</v>
      </c>
      <c r="N265" s="907"/>
      <c r="O265" s="888"/>
      <c r="P265" s="1047"/>
      <c r="Q265" s="190">
        <f t="shared" si="99"/>
        <v>0</v>
      </c>
      <c r="R265" s="191">
        <f t="shared" si="100"/>
        <v>0</v>
      </c>
      <c r="S265" s="191">
        <f t="shared" si="101"/>
        <v>0</v>
      </c>
      <c r="T265" s="386">
        <v>870</v>
      </c>
      <c r="U265" s="386">
        <v>285</v>
      </c>
      <c r="V265" s="386">
        <v>525</v>
      </c>
      <c r="W265" s="394">
        <f t="shared" ref="W265:W274" si="109">(T265/1000)*(U265/1000)*(V265/1000)</f>
        <v>0.13017375</v>
      </c>
      <c r="X265" s="1010">
        <v>21</v>
      </c>
      <c r="Y265" s="1198"/>
      <c r="Z265" s="1198"/>
      <c r="AA265" s="1056"/>
      <c r="AD265" s="1053"/>
      <c r="AF265" s="201"/>
    </row>
    <row r="266" spans="1:32" ht="12.75" customHeight="1">
      <c r="A266" s="64" t="s">
        <v>1177</v>
      </c>
      <c r="B266" s="93">
        <v>2.8</v>
      </c>
      <c r="C266" s="93">
        <v>3.2</v>
      </c>
      <c r="D266" s="533">
        <v>40</v>
      </c>
      <c r="E266" s="40">
        <v>520</v>
      </c>
      <c r="F266" s="40">
        <v>23</v>
      </c>
      <c r="G266" s="111" t="s">
        <v>815</v>
      </c>
      <c r="H266" s="93">
        <v>18</v>
      </c>
      <c r="I266" s="1061">
        <v>966</v>
      </c>
      <c r="J266" s="197">
        <f>IF(Начало!$B$8=0,0,I266*(1-Начало!$B$8))</f>
        <v>0</v>
      </c>
      <c r="K266" s="123"/>
      <c r="L266" s="991"/>
      <c r="M266" s="626">
        <v>72000</v>
      </c>
      <c r="N266" s="907"/>
      <c r="O266" s="888"/>
      <c r="P266" s="1047"/>
      <c r="Q266" s="190">
        <f t="shared" si="99"/>
        <v>0</v>
      </c>
      <c r="R266" s="191">
        <f t="shared" si="100"/>
        <v>0</v>
      </c>
      <c r="S266" s="191">
        <f t="shared" si="101"/>
        <v>0</v>
      </c>
      <c r="T266" s="386">
        <v>870</v>
      </c>
      <c r="U266" s="386">
        <v>285</v>
      </c>
      <c r="V266" s="386">
        <v>525</v>
      </c>
      <c r="W266" s="394">
        <f t="shared" si="109"/>
        <v>0.13017375</v>
      </c>
      <c r="X266" s="1010">
        <v>21</v>
      </c>
      <c r="Y266" s="1198"/>
      <c r="Z266" s="1198"/>
      <c r="AA266" s="1056"/>
      <c r="AD266" s="1053"/>
      <c r="AF266" s="201"/>
    </row>
    <row r="267" spans="1:32" ht="12.75" customHeight="1">
      <c r="A267" s="64" t="s">
        <v>1178</v>
      </c>
      <c r="B267" s="93">
        <v>3.6</v>
      </c>
      <c r="C267" s="93">
        <v>4</v>
      </c>
      <c r="D267" s="533">
        <v>45</v>
      </c>
      <c r="E267" s="40">
        <v>580</v>
      </c>
      <c r="F267" s="40">
        <v>25</v>
      </c>
      <c r="G267" s="111" t="s">
        <v>815</v>
      </c>
      <c r="H267" s="93">
        <v>18</v>
      </c>
      <c r="I267" s="1061">
        <v>979</v>
      </c>
      <c r="J267" s="197">
        <f>IF(Начало!$B$8=0,0,I267*(1-Начало!$B$8))</f>
        <v>0</v>
      </c>
      <c r="K267" s="123"/>
      <c r="L267" s="991"/>
      <c r="M267" s="626">
        <v>73000</v>
      </c>
      <c r="N267" s="907"/>
      <c r="O267" s="888"/>
      <c r="P267" s="1047"/>
      <c r="Q267" s="190">
        <f t="shared" si="99"/>
        <v>0</v>
      </c>
      <c r="R267" s="191">
        <f t="shared" si="100"/>
        <v>0</v>
      </c>
      <c r="S267" s="191">
        <f t="shared" si="101"/>
        <v>0</v>
      </c>
      <c r="T267" s="386">
        <v>870</v>
      </c>
      <c r="U267" s="386">
        <v>285</v>
      </c>
      <c r="V267" s="386">
        <v>525</v>
      </c>
      <c r="W267" s="394">
        <f t="shared" si="109"/>
        <v>0.13017375</v>
      </c>
      <c r="X267" s="1010">
        <v>21</v>
      </c>
      <c r="Y267" s="1198"/>
      <c r="Z267" s="1198"/>
      <c r="AA267" s="1056"/>
      <c r="AD267" s="1053"/>
      <c r="AF267" s="201"/>
    </row>
    <row r="268" spans="1:32" ht="12.75" customHeight="1">
      <c r="A268" s="64" t="s">
        <v>1179</v>
      </c>
      <c r="B268" s="93">
        <v>4.5</v>
      </c>
      <c r="C268" s="93">
        <v>5</v>
      </c>
      <c r="D268" s="533">
        <v>92</v>
      </c>
      <c r="E268" s="40">
        <v>800</v>
      </c>
      <c r="F268" s="40">
        <v>25</v>
      </c>
      <c r="G268" s="111" t="s">
        <v>816</v>
      </c>
      <c r="H268" s="93">
        <v>21.5</v>
      </c>
      <c r="I268" s="1061">
        <v>1136</v>
      </c>
      <c r="J268" s="197">
        <f>IF(Начало!$B$8=0,0,I268*(1-Начало!$B$8))</f>
        <v>0</v>
      </c>
      <c r="K268" s="123"/>
      <c r="L268" s="241"/>
      <c r="M268" s="626">
        <v>85000</v>
      </c>
      <c r="N268" s="907"/>
      <c r="O268" s="888"/>
      <c r="P268" s="1047"/>
      <c r="Q268" s="190">
        <f t="shared" si="99"/>
        <v>0</v>
      </c>
      <c r="R268" s="191">
        <f t="shared" si="100"/>
        <v>0</v>
      </c>
      <c r="S268" s="191">
        <f t="shared" si="101"/>
        <v>0</v>
      </c>
      <c r="T268" s="386">
        <v>1115</v>
      </c>
      <c r="U268" s="386">
        <v>285</v>
      </c>
      <c r="V268" s="386">
        <v>525</v>
      </c>
      <c r="W268" s="394">
        <f t="shared" si="109"/>
        <v>0.16683187499999999</v>
      </c>
      <c r="X268" s="1010">
        <v>25</v>
      </c>
      <c r="Y268" s="1198"/>
      <c r="Z268" s="1198"/>
      <c r="AA268" s="1056"/>
      <c r="AD268" s="1053"/>
      <c r="AF268" s="201"/>
    </row>
    <row r="269" spans="1:32" ht="12.75" customHeight="1">
      <c r="A269" s="64" t="s">
        <v>1180</v>
      </c>
      <c r="B269" s="93">
        <v>5.6</v>
      </c>
      <c r="C269" s="93">
        <v>6.3</v>
      </c>
      <c r="D269" s="533">
        <v>92</v>
      </c>
      <c r="E269" s="40">
        <v>830</v>
      </c>
      <c r="F269" s="40">
        <v>28</v>
      </c>
      <c r="G269" s="111" t="s">
        <v>816</v>
      </c>
      <c r="H269" s="93">
        <v>21.5</v>
      </c>
      <c r="I269" s="1061">
        <v>1168</v>
      </c>
      <c r="J269" s="197">
        <f>IF(Начало!$B$8=0,0,I269*(1-Начало!$B$8))</f>
        <v>0</v>
      </c>
      <c r="K269" s="123"/>
      <c r="L269" s="991"/>
      <c r="M269" s="626">
        <v>88000</v>
      </c>
      <c r="N269" s="907"/>
      <c r="O269" s="888"/>
      <c r="P269" s="1047"/>
      <c r="Q269" s="190">
        <f t="shared" si="99"/>
        <v>0</v>
      </c>
      <c r="R269" s="191">
        <f t="shared" si="100"/>
        <v>0</v>
      </c>
      <c r="S269" s="191">
        <f t="shared" si="101"/>
        <v>0</v>
      </c>
      <c r="T269" s="386">
        <v>1115</v>
      </c>
      <c r="U269" s="386">
        <v>285</v>
      </c>
      <c r="V269" s="386">
        <v>525</v>
      </c>
      <c r="W269" s="394">
        <f t="shared" si="109"/>
        <v>0.16683187499999999</v>
      </c>
      <c r="X269" s="1010">
        <v>25</v>
      </c>
      <c r="Y269" s="1198"/>
      <c r="Z269" s="1198"/>
      <c r="AA269" s="1056"/>
      <c r="AD269" s="1053"/>
      <c r="AF269" s="201"/>
    </row>
    <row r="270" spans="1:32" ht="12.75" customHeight="1">
      <c r="A270" s="64" t="s">
        <v>1181</v>
      </c>
      <c r="B270" s="93">
        <v>7.1</v>
      </c>
      <c r="C270" s="93">
        <v>8</v>
      </c>
      <c r="D270" s="533">
        <v>98</v>
      </c>
      <c r="E270" s="40">
        <v>1000</v>
      </c>
      <c r="F270" s="40">
        <v>28</v>
      </c>
      <c r="G270" s="111" t="s">
        <v>1045</v>
      </c>
      <c r="H270" s="93">
        <v>27.5</v>
      </c>
      <c r="I270" s="1061">
        <v>1283</v>
      </c>
      <c r="J270" s="197">
        <f>IF(Начало!$B$8=0,0,I270*(1-Начало!$B$8))</f>
        <v>0</v>
      </c>
      <c r="K270" s="123"/>
      <c r="L270" s="991"/>
      <c r="M270" s="626">
        <v>96000</v>
      </c>
      <c r="N270" s="907"/>
      <c r="O270" s="888"/>
      <c r="P270" s="1047"/>
      <c r="Q270" s="190">
        <f t="shared" si="99"/>
        <v>0</v>
      </c>
      <c r="R270" s="191">
        <f t="shared" si="100"/>
        <v>0</v>
      </c>
      <c r="S270" s="191">
        <f t="shared" si="101"/>
        <v>0</v>
      </c>
      <c r="T270" s="386">
        <v>1335</v>
      </c>
      <c r="U270" s="386">
        <v>285</v>
      </c>
      <c r="V270" s="386">
        <v>525</v>
      </c>
      <c r="W270" s="394">
        <f t="shared" si="109"/>
        <v>0.19974937499999998</v>
      </c>
      <c r="X270" s="1010">
        <v>31.5</v>
      </c>
      <c r="Y270" s="1198"/>
      <c r="Z270" s="1198"/>
      <c r="AA270" s="1056"/>
      <c r="AD270" s="1053"/>
      <c r="AF270" s="201"/>
    </row>
    <row r="271" spans="1:32" ht="12.75" customHeight="1">
      <c r="A271" s="64" t="s">
        <v>1182</v>
      </c>
      <c r="B271" s="93">
        <v>8</v>
      </c>
      <c r="C271" s="93">
        <v>9</v>
      </c>
      <c r="D271" s="533">
        <v>110</v>
      </c>
      <c r="E271" s="40">
        <v>1260</v>
      </c>
      <c r="F271" s="40">
        <v>28</v>
      </c>
      <c r="G271" s="111" t="s">
        <v>449</v>
      </c>
      <c r="H271" s="93">
        <v>36.5</v>
      </c>
      <c r="I271" s="1061">
        <v>1328</v>
      </c>
      <c r="J271" s="197">
        <f>IF(Начало!$B$8=0,0,I271*(1-Начало!$B$8))</f>
        <v>0</v>
      </c>
      <c r="K271" s="123"/>
      <c r="L271" s="991"/>
      <c r="M271" s="626">
        <v>100000</v>
      </c>
      <c r="N271" s="907"/>
      <c r="O271" s="888"/>
      <c r="P271" s="1047"/>
      <c r="Q271" s="190">
        <f t="shared" si="99"/>
        <v>0</v>
      </c>
      <c r="R271" s="191">
        <f t="shared" si="100"/>
        <v>0</v>
      </c>
      <c r="S271" s="191">
        <f t="shared" si="101"/>
        <v>0</v>
      </c>
      <c r="T271" s="386">
        <v>1335</v>
      </c>
      <c r="U271" s="386">
        <v>350</v>
      </c>
      <c r="V271" s="386">
        <v>795</v>
      </c>
      <c r="W271" s="394">
        <f t="shared" si="109"/>
        <v>0.37146374999999998</v>
      </c>
      <c r="X271" s="1010">
        <v>44.5</v>
      </c>
      <c r="Y271" s="1198"/>
      <c r="Z271" s="1198"/>
      <c r="AA271" s="1056"/>
      <c r="AD271" s="1053"/>
      <c r="AF271" s="201"/>
    </row>
    <row r="272" spans="1:32" ht="12.75" customHeight="1">
      <c r="A272" s="64" t="s">
        <v>1183</v>
      </c>
      <c r="B272" s="93">
        <v>9</v>
      </c>
      <c r="C272" s="93">
        <v>10</v>
      </c>
      <c r="D272" s="533">
        <v>120</v>
      </c>
      <c r="E272" s="40">
        <v>1260</v>
      </c>
      <c r="F272" s="40">
        <v>28</v>
      </c>
      <c r="G272" s="111" t="s">
        <v>449</v>
      </c>
      <c r="H272" s="93">
        <v>37</v>
      </c>
      <c r="I272" s="1061">
        <v>1430</v>
      </c>
      <c r="J272" s="197">
        <f>IF(Начало!$B$8=0,0,I272*(1-Начало!$B$8))</f>
        <v>0</v>
      </c>
      <c r="K272" s="123"/>
      <c r="L272" s="991"/>
      <c r="M272" s="626">
        <v>107000</v>
      </c>
      <c r="N272" s="907"/>
      <c r="O272" s="888"/>
      <c r="P272" s="1047"/>
      <c r="Q272" s="190">
        <f t="shared" si="99"/>
        <v>0</v>
      </c>
      <c r="R272" s="191">
        <f t="shared" si="100"/>
        <v>0</v>
      </c>
      <c r="S272" s="191">
        <f t="shared" si="101"/>
        <v>0</v>
      </c>
      <c r="T272" s="386">
        <v>1335</v>
      </c>
      <c r="U272" s="386">
        <v>350</v>
      </c>
      <c r="V272" s="386">
        <v>795</v>
      </c>
      <c r="W272" s="394">
        <f t="shared" si="109"/>
        <v>0.37146374999999998</v>
      </c>
      <c r="X272" s="1010">
        <v>45</v>
      </c>
      <c r="Y272" s="1198"/>
      <c r="Z272" s="1198"/>
      <c r="AA272" s="1056"/>
      <c r="AD272" s="1053"/>
      <c r="AF272" s="201"/>
    </row>
    <row r="273" spans="1:32" ht="12.75" customHeight="1">
      <c r="A273" s="64" t="s">
        <v>1184</v>
      </c>
      <c r="B273" s="93">
        <v>11.2</v>
      </c>
      <c r="C273" s="93">
        <v>12.5</v>
      </c>
      <c r="D273" s="533">
        <v>200</v>
      </c>
      <c r="E273" s="40">
        <v>1500</v>
      </c>
      <c r="F273" s="40">
        <v>33</v>
      </c>
      <c r="G273" s="111" t="s">
        <v>449</v>
      </c>
      <c r="H273" s="93">
        <v>37</v>
      </c>
      <c r="I273" s="1061">
        <v>1572</v>
      </c>
      <c r="J273" s="197">
        <f>IF(Начало!$B$8=0,0,I273*(1-Начало!$B$8))</f>
        <v>0</v>
      </c>
      <c r="K273" s="123"/>
      <c r="L273" s="241"/>
      <c r="M273" s="626">
        <v>118000</v>
      </c>
      <c r="N273" s="907"/>
      <c r="O273" s="888"/>
      <c r="P273" s="1047"/>
      <c r="Q273" s="190">
        <f t="shared" si="99"/>
        <v>0</v>
      </c>
      <c r="R273" s="191">
        <f t="shared" si="100"/>
        <v>0</v>
      </c>
      <c r="S273" s="191">
        <f t="shared" si="101"/>
        <v>0</v>
      </c>
      <c r="T273" s="386">
        <v>1335</v>
      </c>
      <c r="U273" s="386">
        <v>350</v>
      </c>
      <c r="V273" s="386">
        <v>795</v>
      </c>
      <c r="W273" s="394">
        <f t="shared" si="109"/>
        <v>0.37146374999999998</v>
      </c>
      <c r="X273" s="1010">
        <v>45</v>
      </c>
      <c r="Y273" s="1198"/>
      <c r="Z273" s="1198"/>
      <c r="AA273" s="1056"/>
      <c r="AD273" s="1053"/>
      <c r="AF273" s="201"/>
    </row>
    <row r="274" spans="1:32" ht="12.75" customHeight="1" thickBot="1">
      <c r="A274" s="64" t="s">
        <v>1185</v>
      </c>
      <c r="B274" s="93">
        <v>14</v>
      </c>
      <c r="C274" s="93">
        <v>15.5</v>
      </c>
      <c r="D274" s="533">
        <v>250</v>
      </c>
      <c r="E274" s="40">
        <v>1960</v>
      </c>
      <c r="F274" s="40">
        <v>33</v>
      </c>
      <c r="G274" s="111" t="s">
        <v>450</v>
      </c>
      <c r="H274" s="93">
        <v>46.5</v>
      </c>
      <c r="I274" s="1061">
        <v>1618</v>
      </c>
      <c r="J274" s="197">
        <f>IF(Начало!$B$8=0,0,I274*(1-Начало!$B$8))</f>
        <v>0</v>
      </c>
      <c r="K274" s="123"/>
      <c r="L274" s="991"/>
      <c r="M274" s="626">
        <v>121000</v>
      </c>
      <c r="N274" s="907"/>
      <c r="O274" s="888"/>
      <c r="P274" s="1047"/>
      <c r="Q274" s="190">
        <f t="shared" si="99"/>
        <v>0</v>
      </c>
      <c r="R274" s="191">
        <f t="shared" si="100"/>
        <v>0</v>
      </c>
      <c r="S274" s="191">
        <f t="shared" si="101"/>
        <v>0</v>
      </c>
      <c r="T274" s="386">
        <v>1400</v>
      </c>
      <c r="U274" s="386">
        <v>375</v>
      </c>
      <c r="V274" s="386">
        <v>925</v>
      </c>
      <c r="W274" s="394">
        <f t="shared" si="109"/>
        <v>0.48562499999999992</v>
      </c>
      <c r="X274" s="1010">
        <v>55.5</v>
      </c>
      <c r="Y274" s="1198"/>
      <c r="Z274" s="1198"/>
      <c r="AA274" s="1056"/>
      <c r="AD274" s="1053"/>
      <c r="AF274" s="201"/>
    </row>
    <row r="275" spans="1:32" ht="20.25" customHeight="1" thickBot="1">
      <c r="A275" s="1404" t="s">
        <v>1618</v>
      </c>
      <c r="B275" s="1405"/>
      <c r="C275" s="1405"/>
      <c r="D275" s="1405"/>
      <c r="E275" s="1405"/>
      <c r="F275" s="1405"/>
      <c r="G275" s="1405"/>
      <c r="H275" s="1405"/>
      <c r="I275" s="1405"/>
      <c r="J275" s="1405"/>
      <c r="K275" s="1406"/>
      <c r="L275" s="1279"/>
      <c r="M275" s="640"/>
      <c r="N275" s="215"/>
      <c r="O275" s="1279"/>
      <c r="P275" s="760"/>
      <c r="Q275" s="190">
        <f t="shared" ref="Q275:Q278" si="110">J275*K275</f>
        <v>0</v>
      </c>
      <c r="R275" s="191">
        <f t="shared" ref="R275:R278" si="111">IF(OR(W275="",K275=""),0,K275*W275)</f>
        <v>0</v>
      </c>
      <c r="S275" s="191">
        <f t="shared" ref="S275:S278" si="112">IF(OR(X275="",K275=""),0,K275*X275)</f>
        <v>0</v>
      </c>
      <c r="Y275" s="1279"/>
      <c r="Z275" s="1279"/>
      <c r="AA275" s="1259"/>
      <c r="AD275" s="1053"/>
      <c r="AF275" s="201"/>
    </row>
    <row r="276" spans="1:32" ht="12.75" customHeight="1">
      <c r="A276" s="64" t="s">
        <v>1579</v>
      </c>
      <c r="B276" s="1308" t="s">
        <v>1636</v>
      </c>
      <c r="C276" s="1309"/>
      <c r="D276" s="1309"/>
      <c r="E276" s="1309"/>
      <c r="F276" s="1309"/>
      <c r="G276" s="111" t="s">
        <v>1620</v>
      </c>
      <c r="H276" s="1305">
        <v>1.4</v>
      </c>
      <c r="I276" s="1283">
        <v>139</v>
      </c>
      <c r="J276" s="197">
        <f>IF(Начало!$B$8=0,0,I276*(1-Начало!$B$8))</f>
        <v>0</v>
      </c>
      <c r="K276" s="123"/>
      <c r="L276" s="1279"/>
      <c r="M276" s="626">
        <v>10000</v>
      </c>
      <c r="N276" s="907"/>
      <c r="O276" s="888"/>
      <c r="P276" s="1279"/>
      <c r="Q276" s="190">
        <f t="shared" si="110"/>
        <v>0</v>
      </c>
      <c r="R276" s="191">
        <f t="shared" si="111"/>
        <v>0</v>
      </c>
      <c r="S276" s="191">
        <f t="shared" si="112"/>
        <v>0</v>
      </c>
      <c r="T276" s="386">
        <v>770</v>
      </c>
      <c r="U276" s="386">
        <v>150</v>
      </c>
      <c r="V276" s="386">
        <v>290</v>
      </c>
      <c r="W276" s="394">
        <f t="shared" ref="W276:W278" si="113">(T276/1000)*(U276/1000)*(V276/1000)</f>
        <v>3.3494999999999997E-2</v>
      </c>
      <c r="X276" s="1010">
        <v>2.5</v>
      </c>
      <c r="Y276" s="1279"/>
      <c r="Z276" s="1279"/>
      <c r="AA276" s="1259"/>
      <c r="AD276" s="1053"/>
      <c r="AF276" s="201"/>
    </row>
    <row r="277" spans="1:32" ht="12.75" customHeight="1">
      <c r="A277" s="64" t="s">
        <v>1580</v>
      </c>
      <c r="B277" s="1310" t="s">
        <v>1637</v>
      </c>
      <c r="C277" s="1311"/>
      <c r="D277" s="1311"/>
      <c r="E277" s="1311"/>
      <c r="F277" s="1311"/>
      <c r="G277" s="111" t="s">
        <v>1621</v>
      </c>
      <c r="H277" s="1305">
        <v>1.8</v>
      </c>
      <c r="I277" s="1283">
        <v>196</v>
      </c>
      <c r="J277" s="197">
        <f>IF(Начало!$B$8=0,0,I277*(1-Начало!$B$8))</f>
        <v>0</v>
      </c>
      <c r="K277" s="123"/>
      <c r="L277" s="1279"/>
      <c r="M277" s="626">
        <v>15000</v>
      </c>
      <c r="N277" s="907"/>
      <c r="O277" s="888"/>
      <c r="P277" s="1279"/>
      <c r="Q277" s="190">
        <f t="shared" si="110"/>
        <v>0</v>
      </c>
      <c r="R277" s="191">
        <f t="shared" si="111"/>
        <v>0</v>
      </c>
      <c r="S277" s="191">
        <f t="shared" si="112"/>
        <v>0</v>
      </c>
      <c r="T277" s="386">
        <v>990</v>
      </c>
      <c r="U277" s="386">
        <v>150</v>
      </c>
      <c r="V277" s="386">
        <v>290</v>
      </c>
      <c r="W277" s="394">
        <f t="shared" si="113"/>
        <v>4.3064999999999992E-2</v>
      </c>
      <c r="X277" s="1010">
        <v>4.2</v>
      </c>
      <c r="Y277" s="1279"/>
      <c r="Z277" s="1279"/>
      <c r="AA277" s="1259"/>
      <c r="AD277" s="1053"/>
      <c r="AF277" s="201"/>
    </row>
    <row r="278" spans="1:32" ht="12.75" customHeight="1" thickBot="1">
      <c r="A278" s="64" t="s">
        <v>1581</v>
      </c>
      <c r="B278" s="1312" t="s">
        <v>1619</v>
      </c>
      <c r="C278" s="1313"/>
      <c r="D278" s="1313"/>
      <c r="E278" s="1313"/>
      <c r="F278" s="1313"/>
      <c r="G278" s="111" t="s">
        <v>1622</v>
      </c>
      <c r="H278" s="1305">
        <v>2.2000000000000002</v>
      </c>
      <c r="I278" s="1283">
        <v>261</v>
      </c>
      <c r="J278" s="197">
        <f>IF(Начало!$B$8=0,0,I278*(1-Начало!$B$8))</f>
        <v>0</v>
      </c>
      <c r="K278" s="123"/>
      <c r="L278" s="1279"/>
      <c r="M278" s="626">
        <v>20000</v>
      </c>
      <c r="N278" s="907"/>
      <c r="O278" s="888"/>
      <c r="P278" s="1279"/>
      <c r="Q278" s="190">
        <f t="shared" si="110"/>
        <v>0</v>
      </c>
      <c r="R278" s="191">
        <f t="shared" si="111"/>
        <v>0</v>
      </c>
      <c r="S278" s="191">
        <f t="shared" si="112"/>
        <v>0</v>
      </c>
      <c r="T278" s="386">
        <v>1210</v>
      </c>
      <c r="U278" s="386">
        <v>150</v>
      </c>
      <c r="V278" s="386">
        <v>290</v>
      </c>
      <c r="W278" s="394">
        <f t="shared" si="113"/>
        <v>5.2634999999999994E-2</v>
      </c>
      <c r="X278" s="1010">
        <v>5</v>
      </c>
      <c r="Y278" s="1279"/>
      <c r="Z278" s="1279"/>
      <c r="AA278" s="1259"/>
      <c r="AD278" s="1053"/>
      <c r="AF278" s="201"/>
    </row>
    <row r="279" spans="1:32" ht="39.75" customHeight="1" thickBot="1">
      <c r="A279" s="1411" t="s">
        <v>1323</v>
      </c>
      <c r="B279" s="1412"/>
      <c r="C279" s="1412"/>
      <c r="D279" s="1412"/>
      <c r="E279" s="1412"/>
      <c r="F279" s="1412"/>
      <c r="G279" s="1412"/>
      <c r="H279" s="1412"/>
      <c r="I279" s="1412"/>
      <c r="J279" s="1412"/>
      <c r="K279" s="1413"/>
      <c r="M279" s="623"/>
      <c r="N279" s="215"/>
      <c r="O279" s="991"/>
      <c r="P279" s="761"/>
      <c r="Q279" s="190"/>
      <c r="R279" s="191"/>
      <c r="S279" s="191"/>
      <c r="Y279" s="1198"/>
      <c r="Z279" s="1198"/>
      <c r="AA279" s="1056"/>
      <c r="AD279" s="1053"/>
      <c r="AF279" s="201"/>
    </row>
    <row r="280" spans="1:32" ht="12.75" customHeight="1">
      <c r="A280" s="149" t="s">
        <v>1186</v>
      </c>
      <c r="B280" s="998">
        <v>7.1</v>
      </c>
      <c r="C280" s="1005">
        <v>8</v>
      </c>
      <c r="D280" s="1006">
        <v>180</v>
      </c>
      <c r="E280" s="48">
        <v>1360</v>
      </c>
      <c r="F280" s="48">
        <v>42</v>
      </c>
      <c r="G280" s="451" t="s">
        <v>1239</v>
      </c>
      <c r="H280" s="998">
        <v>41</v>
      </c>
      <c r="I280" s="1062">
        <v>1639</v>
      </c>
      <c r="J280" s="197">
        <f>IF(Начало!$B$8=0,0,I280*(1-Начало!$B$8))</f>
        <v>0</v>
      </c>
      <c r="K280" s="122"/>
      <c r="L280" s="991"/>
      <c r="M280" s="626">
        <v>123000</v>
      </c>
      <c r="N280" s="907"/>
      <c r="O280" s="888"/>
      <c r="P280" s="1047"/>
      <c r="Q280" s="190">
        <f t="shared" ref="Q280:Q291" si="114">J280*K280</f>
        <v>0</v>
      </c>
      <c r="R280" s="191">
        <f t="shared" ref="R280:R291" si="115">IF(OR(W280="",K280=""),0,K280*W280)</f>
        <v>0</v>
      </c>
      <c r="S280" s="191">
        <f t="shared" ref="S280:S291" si="116">IF(OR(X280="",K280=""),0,K280*X280)</f>
        <v>0</v>
      </c>
      <c r="T280" s="386">
        <v>1090</v>
      </c>
      <c r="U280" s="386">
        <v>440</v>
      </c>
      <c r="V280" s="386">
        <v>768</v>
      </c>
      <c r="W280" s="394">
        <f t="shared" ref="W280:W291" si="117">(T280/1000)*(U280/1000)*(V280/1000)</f>
        <v>0.36833280000000002</v>
      </c>
      <c r="X280" s="1010">
        <v>47</v>
      </c>
      <c r="Y280" s="1198"/>
      <c r="Z280" s="1198"/>
      <c r="AA280" s="1056"/>
      <c r="AD280" s="1053"/>
      <c r="AF280" s="201"/>
    </row>
    <row r="281" spans="1:32" ht="12.75" customHeight="1">
      <c r="A281" s="64" t="s">
        <v>1187</v>
      </c>
      <c r="B281" s="93">
        <v>8</v>
      </c>
      <c r="C281" s="93">
        <v>9</v>
      </c>
      <c r="D281" s="533">
        <v>180</v>
      </c>
      <c r="E281" s="40">
        <v>1360</v>
      </c>
      <c r="F281" s="40">
        <v>42</v>
      </c>
      <c r="G281" s="451" t="s">
        <v>1239</v>
      </c>
      <c r="H281" s="93">
        <v>41</v>
      </c>
      <c r="I281" s="1061">
        <v>1739</v>
      </c>
      <c r="J281" s="197">
        <f>IF(Начало!$B$8=0,0,I281*(1-Начало!$B$8))</f>
        <v>0</v>
      </c>
      <c r="K281" s="123"/>
      <c r="L281" s="991"/>
      <c r="M281" s="626">
        <v>130000</v>
      </c>
      <c r="N281" s="907"/>
      <c r="O281" s="888"/>
      <c r="P281" s="1047"/>
      <c r="Q281" s="190">
        <f t="shared" si="114"/>
        <v>0</v>
      </c>
      <c r="R281" s="191">
        <f t="shared" si="115"/>
        <v>0</v>
      </c>
      <c r="S281" s="191">
        <f t="shared" si="116"/>
        <v>0</v>
      </c>
      <c r="T281" s="386">
        <v>1090</v>
      </c>
      <c r="U281" s="386">
        <v>440</v>
      </c>
      <c r="V281" s="386">
        <v>768</v>
      </c>
      <c r="W281" s="394">
        <f t="shared" si="117"/>
        <v>0.36833280000000002</v>
      </c>
      <c r="X281" s="1010">
        <v>47</v>
      </c>
      <c r="Y281" s="1198"/>
      <c r="Z281" s="1198"/>
      <c r="AA281" s="1056"/>
      <c r="AD281" s="1053"/>
      <c r="AF281" s="201"/>
    </row>
    <row r="282" spans="1:32" ht="12.75" customHeight="1">
      <c r="A282" s="64" t="s">
        <v>1188</v>
      </c>
      <c r="B282" s="93">
        <v>9</v>
      </c>
      <c r="C282" s="93">
        <v>10</v>
      </c>
      <c r="D282" s="533">
        <v>220</v>
      </c>
      <c r="E282" s="40">
        <v>1420</v>
      </c>
      <c r="F282" s="40">
        <v>45</v>
      </c>
      <c r="G282" s="451" t="s">
        <v>1239</v>
      </c>
      <c r="H282" s="93">
        <v>51</v>
      </c>
      <c r="I282" s="1061">
        <v>1896</v>
      </c>
      <c r="J282" s="197">
        <f>IF(Начало!$B$8=0,0,I282*(1-Начало!$B$8))</f>
        <v>0</v>
      </c>
      <c r="K282" s="123"/>
      <c r="L282" s="991"/>
      <c r="M282" s="626">
        <v>142000</v>
      </c>
      <c r="N282" s="907"/>
      <c r="O282" s="888"/>
      <c r="P282" s="1047"/>
      <c r="Q282" s="190">
        <f t="shared" si="114"/>
        <v>0</v>
      </c>
      <c r="R282" s="191">
        <f t="shared" si="115"/>
        <v>0</v>
      </c>
      <c r="S282" s="191">
        <f t="shared" si="116"/>
        <v>0</v>
      </c>
      <c r="T282" s="386">
        <v>1090</v>
      </c>
      <c r="U282" s="386">
        <v>440</v>
      </c>
      <c r="V282" s="386">
        <v>768</v>
      </c>
      <c r="W282" s="394">
        <f t="shared" si="117"/>
        <v>0.36833280000000002</v>
      </c>
      <c r="X282" s="1010">
        <v>57</v>
      </c>
      <c r="Y282" s="1198"/>
      <c r="Z282" s="1198"/>
      <c r="AA282" s="1056"/>
      <c r="AD282" s="1053"/>
      <c r="AF282" s="201"/>
    </row>
    <row r="283" spans="1:32" ht="12.75" customHeight="1">
      <c r="A283" s="64" t="s">
        <v>1189</v>
      </c>
      <c r="B283" s="93">
        <v>11.2</v>
      </c>
      <c r="C283" s="93">
        <v>12.5</v>
      </c>
      <c r="D283" s="533">
        <v>380</v>
      </c>
      <c r="E283" s="40">
        <v>1870</v>
      </c>
      <c r="F283" s="40">
        <v>45</v>
      </c>
      <c r="G283" s="451" t="s">
        <v>1239</v>
      </c>
      <c r="H283" s="93">
        <v>51</v>
      </c>
      <c r="I283" s="1061">
        <v>1981</v>
      </c>
      <c r="J283" s="197">
        <f>IF(Начало!$B$8=0,0,I283*(1-Начало!$B$8))</f>
        <v>0</v>
      </c>
      <c r="K283" s="123"/>
      <c r="L283" s="241"/>
      <c r="M283" s="626">
        <v>149000</v>
      </c>
      <c r="N283" s="907"/>
      <c r="O283" s="888"/>
      <c r="P283" s="1047"/>
      <c r="Q283" s="190">
        <f t="shared" si="114"/>
        <v>0</v>
      </c>
      <c r="R283" s="191">
        <f t="shared" si="115"/>
        <v>0</v>
      </c>
      <c r="S283" s="191">
        <f t="shared" si="116"/>
        <v>0</v>
      </c>
      <c r="T283" s="386">
        <v>1090</v>
      </c>
      <c r="U283" s="386">
        <v>440</v>
      </c>
      <c r="V283" s="386">
        <v>768</v>
      </c>
      <c r="W283" s="394">
        <f t="shared" si="117"/>
        <v>0.36833280000000002</v>
      </c>
      <c r="X283" s="1010">
        <v>57</v>
      </c>
      <c r="Y283" s="1198"/>
      <c r="Z283" s="1198"/>
      <c r="AA283" s="1056"/>
      <c r="AD283" s="1053"/>
      <c r="AF283" s="201"/>
    </row>
    <row r="284" spans="1:32" ht="12.75" customHeight="1">
      <c r="A284" s="64" t="s">
        <v>1190</v>
      </c>
      <c r="B284" s="93">
        <v>14</v>
      </c>
      <c r="C284" s="93">
        <v>16</v>
      </c>
      <c r="D284" s="533">
        <v>420</v>
      </c>
      <c r="E284" s="40">
        <v>2240</v>
      </c>
      <c r="F284" s="40">
        <v>48</v>
      </c>
      <c r="G284" s="111" t="s">
        <v>1240</v>
      </c>
      <c r="H284" s="93">
        <v>68</v>
      </c>
      <c r="I284" s="1061">
        <v>2123</v>
      </c>
      <c r="J284" s="197">
        <f>IF(Начало!$B$8=0,0,I284*(1-Начало!$B$8))</f>
        <v>0</v>
      </c>
      <c r="K284" s="123"/>
      <c r="L284" s="991"/>
      <c r="M284" s="626">
        <v>159000</v>
      </c>
      <c r="N284" s="907"/>
      <c r="O284" s="888"/>
      <c r="P284" s="1047"/>
      <c r="Q284" s="190">
        <f t="shared" si="114"/>
        <v>0</v>
      </c>
      <c r="R284" s="191">
        <f t="shared" si="115"/>
        <v>0</v>
      </c>
      <c r="S284" s="191">
        <f t="shared" si="116"/>
        <v>0</v>
      </c>
      <c r="T284" s="386">
        <v>1436</v>
      </c>
      <c r="U284" s="386">
        <v>450</v>
      </c>
      <c r="V284" s="386">
        <v>768</v>
      </c>
      <c r="W284" s="394">
        <f t="shared" si="117"/>
        <v>0.49628159999999999</v>
      </c>
      <c r="X284" s="1010">
        <v>76</v>
      </c>
      <c r="Y284" s="1198"/>
      <c r="Z284" s="1198"/>
      <c r="AA284" s="1056"/>
      <c r="AD284" s="1053"/>
      <c r="AF284" s="201"/>
    </row>
    <row r="285" spans="1:32" ht="12.75" customHeight="1">
      <c r="A285" s="64" t="s">
        <v>1191</v>
      </c>
      <c r="B285" s="93">
        <v>16</v>
      </c>
      <c r="C285" s="93">
        <v>17</v>
      </c>
      <c r="D285" s="533">
        <v>700</v>
      </c>
      <c r="E285" s="40">
        <v>2660</v>
      </c>
      <c r="F285" s="40">
        <v>50</v>
      </c>
      <c r="G285" s="111" t="s">
        <v>1240</v>
      </c>
      <c r="H285" s="93">
        <v>68</v>
      </c>
      <c r="I285" s="1061">
        <v>2228</v>
      </c>
      <c r="J285" s="197">
        <f>IF(Начало!$B$8=0,0,I285*(1-Начало!$B$8))</f>
        <v>0</v>
      </c>
      <c r="K285" s="123"/>
      <c r="L285" s="991"/>
      <c r="M285" s="626">
        <v>167000</v>
      </c>
      <c r="N285" s="907"/>
      <c r="O285" s="888"/>
      <c r="P285" s="1047"/>
      <c r="Q285" s="190">
        <f t="shared" si="114"/>
        <v>0</v>
      </c>
      <c r="R285" s="191">
        <f t="shared" si="115"/>
        <v>0</v>
      </c>
      <c r="S285" s="191">
        <f t="shared" si="116"/>
        <v>0</v>
      </c>
      <c r="T285" s="386">
        <v>1436</v>
      </c>
      <c r="U285" s="386">
        <v>450</v>
      </c>
      <c r="V285" s="386">
        <v>768</v>
      </c>
      <c r="W285" s="394">
        <f t="shared" si="117"/>
        <v>0.49628159999999999</v>
      </c>
      <c r="X285" s="1010">
        <v>76</v>
      </c>
      <c r="Y285" s="1198"/>
      <c r="Z285" s="1198"/>
      <c r="AA285" s="1056"/>
      <c r="AD285" s="1053"/>
      <c r="AF285" s="201"/>
    </row>
    <row r="286" spans="1:32" ht="12.75" customHeight="1">
      <c r="A286" s="64" t="s">
        <v>1192</v>
      </c>
      <c r="B286" s="93">
        <v>20</v>
      </c>
      <c r="C286" s="93">
        <v>22.5</v>
      </c>
      <c r="D286" s="533">
        <v>990</v>
      </c>
      <c r="E286" s="40">
        <v>4330</v>
      </c>
      <c r="F286" s="40">
        <v>50</v>
      </c>
      <c r="G286" s="111" t="s">
        <v>1241</v>
      </c>
      <c r="H286" s="93">
        <v>130</v>
      </c>
      <c r="I286" s="1061">
        <v>2985</v>
      </c>
      <c r="J286" s="197">
        <f>IF(Начало!$B$8=0,0,I286*(1-Начало!$B$8))</f>
        <v>0</v>
      </c>
      <c r="K286" s="123"/>
      <c r="L286" s="991"/>
      <c r="M286" s="626">
        <v>224000</v>
      </c>
      <c r="N286" s="907"/>
      <c r="O286" s="888"/>
      <c r="P286" s="1047"/>
      <c r="Q286" s="190">
        <f t="shared" si="114"/>
        <v>0</v>
      </c>
      <c r="R286" s="191">
        <f t="shared" si="115"/>
        <v>0</v>
      </c>
      <c r="S286" s="191">
        <f t="shared" si="116"/>
        <v>0</v>
      </c>
      <c r="T286" s="386">
        <v>1509</v>
      </c>
      <c r="U286" s="386">
        <v>550</v>
      </c>
      <c r="V286" s="386">
        <v>990</v>
      </c>
      <c r="W286" s="394">
        <f t="shared" si="117"/>
        <v>0.82165049999999995</v>
      </c>
      <c r="X286" s="1010">
        <v>142</v>
      </c>
      <c r="Y286" s="1198"/>
      <c r="Z286" s="1198"/>
      <c r="AA286" s="1056"/>
      <c r="AD286" s="1053"/>
      <c r="AF286" s="201"/>
    </row>
    <row r="287" spans="1:32" ht="12.75" customHeight="1">
      <c r="A287" s="64" t="s">
        <v>1193</v>
      </c>
      <c r="B287" s="93">
        <v>25</v>
      </c>
      <c r="C287" s="93">
        <v>26</v>
      </c>
      <c r="D287" s="533">
        <v>1200</v>
      </c>
      <c r="E287" s="40">
        <v>4330</v>
      </c>
      <c r="F287" s="40">
        <v>50</v>
      </c>
      <c r="G287" s="111" t="s">
        <v>1241</v>
      </c>
      <c r="H287" s="93">
        <v>130</v>
      </c>
      <c r="I287" s="1061">
        <v>3023</v>
      </c>
      <c r="J287" s="197">
        <f>IF(Начало!$B$8=0,0,I287*(1-Начало!$B$8))</f>
        <v>0</v>
      </c>
      <c r="K287" s="123"/>
      <c r="L287" s="991"/>
      <c r="M287" s="626">
        <v>227000</v>
      </c>
      <c r="N287" s="907"/>
      <c r="O287" s="888"/>
      <c r="P287" s="1047"/>
      <c r="Q287" s="190">
        <f t="shared" si="114"/>
        <v>0</v>
      </c>
      <c r="R287" s="191">
        <f t="shared" si="115"/>
        <v>0</v>
      </c>
      <c r="S287" s="191">
        <f t="shared" si="116"/>
        <v>0</v>
      </c>
      <c r="T287" s="386">
        <v>1509</v>
      </c>
      <c r="U287" s="386">
        <v>550</v>
      </c>
      <c r="V287" s="386">
        <v>990</v>
      </c>
      <c r="W287" s="394">
        <f t="shared" si="117"/>
        <v>0.82165049999999995</v>
      </c>
      <c r="X287" s="1010">
        <v>142</v>
      </c>
      <c r="Y287" s="1198"/>
      <c r="Z287" s="1198"/>
      <c r="AA287" s="1056"/>
      <c r="AD287" s="1053"/>
      <c r="AF287" s="201"/>
    </row>
    <row r="288" spans="1:32" ht="12.75" customHeight="1">
      <c r="A288" s="64" t="s">
        <v>1194</v>
      </c>
      <c r="B288" s="93">
        <v>28</v>
      </c>
      <c r="C288" s="93">
        <v>31.5</v>
      </c>
      <c r="D288" s="533">
        <v>1200</v>
      </c>
      <c r="E288" s="40">
        <v>4330</v>
      </c>
      <c r="F288" s="40">
        <v>50</v>
      </c>
      <c r="G288" s="111" t="s">
        <v>1241</v>
      </c>
      <c r="H288" s="93">
        <v>130</v>
      </c>
      <c r="I288" s="1061">
        <v>3131</v>
      </c>
      <c r="J288" s="197">
        <f>IF(Начало!$B$8=0,0,I288*(1-Начало!$B$8))</f>
        <v>0</v>
      </c>
      <c r="K288" s="123"/>
      <c r="L288" s="241"/>
      <c r="M288" s="626">
        <v>235000</v>
      </c>
      <c r="N288" s="907"/>
      <c r="O288" s="888"/>
      <c r="P288" s="1047"/>
      <c r="Q288" s="190">
        <f t="shared" si="114"/>
        <v>0</v>
      </c>
      <c r="R288" s="191">
        <f t="shared" si="115"/>
        <v>0</v>
      </c>
      <c r="S288" s="191">
        <f t="shared" si="116"/>
        <v>0</v>
      </c>
      <c r="T288" s="386">
        <v>1509</v>
      </c>
      <c r="U288" s="386">
        <v>550</v>
      </c>
      <c r="V288" s="386">
        <v>990</v>
      </c>
      <c r="W288" s="394">
        <f t="shared" si="117"/>
        <v>0.82165049999999995</v>
      </c>
      <c r="X288" s="1010">
        <v>142</v>
      </c>
      <c r="Y288" s="1198"/>
      <c r="Z288" s="1198"/>
      <c r="AA288" s="1056"/>
      <c r="AD288" s="1053"/>
      <c r="AF288" s="201"/>
    </row>
    <row r="289" spans="1:32" ht="12.75" customHeight="1">
      <c r="A289" s="64" t="s">
        <v>1236</v>
      </c>
      <c r="B289" s="93">
        <v>40</v>
      </c>
      <c r="C289" s="93">
        <v>45</v>
      </c>
      <c r="D289" s="533">
        <v>1800</v>
      </c>
      <c r="E289" s="40">
        <v>6500</v>
      </c>
      <c r="F289" s="40">
        <v>52</v>
      </c>
      <c r="G289" s="111" t="s">
        <v>1237</v>
      </c>
      <c r="H289" s="93">
        <v>210</v>
      </c>
      <c r="I289" s="1061">
        <v>6524</v>
      </c>
      <c r="J289" s="197">
        <f>IF(Начало!$B$8=0,0,I289*(1-Начало!$B$8))</f>
        <v>0</v>
      </c>
      <c r="K289" s="123"/>
      <c r="L289" s="997"/>
      <c r="M289" s="626">
        <v>489000</v>
      </c>
      <c r="N289" s="907"/>
      <c r="O289" s="888"/>
      <c r="P289" s="1047"/>
      <c r="Q289" s="190">
        <f t="shared" si="114"/>
        <v>0</v>
      </c>
      <c r="R289" s="191">
        <f t="shared" si="115"/>
        <v>0</v>
      </c>
      <c r="S289" s="191">
        <f t="shared" si="116"/>
        <v>0</v>
      </c>
      <c r="T289" s="386">
        <v>2095</v>
      </c>
      <c r="U289" s="386">
        <v>964</v>
      </c>
      <c r="V289" s="386">
        <v>800</v>
      </c>
      <c r="W289" s="394">
        <f t="shared" si="117"/>
        <v>1.615664</v>
      </c>
      <c r="X289" s="1010">
        <v>235</v>
      </c>
      <c r="Y289" s="1198"/>
      <c r="Z289" s="1198"/>
      <c r="AA289" s="1056"/>
      <c r="AD289" s="1053"/>
      <c r="AF289" s="201"/>
    </row>
    <row r="290" spans="1:32" ht="12.75" customHeight="1">
      <c r="A290" s="64" t="s">
        <v>1238</v>
      </c>
      <c r="B290" s="93">
        <v>45</v>
      </c>
      <c r="C290" s="93">
        <v>56</v>
      </c>
      <c r="D290" s="533">
        <v>1800</v>
      </c>
      <c r="E290" s="40">
        <v>6500</v>
      </c>
      <c r="F290" s="40">
        <v>52</v>
      </c>
      <c r="G290" s="111" t="s">
        <v>1237</v>
      </c>
      <c r="H290" s="93">
        <v>210</v>
      </c>
      <c r="I290" s="1061">
        <v>6683</v>
      </c>
      <c r="J290" s="197">
        <f>IF(Начало!$B$8=0,0,I290*(1-Начало!$B$8))</f>
        <v>0</v>
      </c>
      <c r="K290" s="123"/>
      <c r="L290" s="241"/>
      <c r="M290" s="626">
        <v>501000</v>
      </c>
      <c r="N290" s="907"/>
      <c r="O290" s="888"/>
      <c r="P290" s="1047"/>
      <c r="Q290" s="190">
        <f t="shared" si="114"/>
        <v>0</v>
      </c>
      <c r="R290" s="191">
        <f t="shared" si="115"/>
        <v>0</v>
      </c>
      <c r="S290" s="191">
        <f t="shared" si="116"/>
        <v>0</v>
      </c>
      <c r="T290" s="386">
        <v>2095</v>
      </c>
      <c r="U290" s="386">
        <v>964</v>
      </c>
      <c r="V290" s="386">
        <v>800</v>
      </c>
      <c r="W290" s="394">
        <f t="shared" si="117"/>
        <v>1.615664</v>
      </c>
      <c r="X290" s="1010">
        <v>235</v>
      </c>
      <c r="Y290" s="1198"/>
      <c r="Z290" s="1198"/>
      <c r="AA290" s="1056"/>
      <c r="AD290" s="1053"/>
      <c r="AF290" s="201"/>
    </row>
    <row r="291" spans="1:32" ht="12.75" customHeight="1" thickBot="1">
      <c r="A291" s="248" t="s">
        <v>1195</v>
      </c>
      <c r="B291" s="1004">
        <v>56</v>
      </c>
      <c r="C291" s="1004">
        <v>63</v>
      </c>
      <c r="D291" s="1007">
        <v>2272</v>
      </c>
      <c r="E291" s="443">
        <v>7400</v>
      </c>
      <c r="F291" s="443">
        <v>51</v>
      </c>
      <c r="G291" s="444" t="s">
        <v>1237</v>
      </c>
      <c r="H291" s="1004">
        <v>218</v>
      </c>
      <c r="I291" s="1070">
        <v>6799</v>
      </c>
      <c r="J291" s="286">
        <f>IF(Начало!$B$8=0,0,I291*(1-Начало!$B$8))</f>
        <v>0</v>
      </c>
      <c r="K291" s="124"/>
      <c r="L291" s="991"/>
      <c r="M291" s="626">
        <v>510000</v>
      </c>
      <c r="N291" s="907"/>
      <c r="O291" s="888"/>
      <c r="P291" s="1047"/>
      <c r="Q291" s="190">
        <f t="shared" si="114"/>
        <v>0</v>
      </c>
      <c r="R291" s="191">
        <f t="shared" si="115"/>
        <v>0</v>
      </c>
      <c r="S291" s="191">
        <f t="shared" si="116"/>
        <v>0</v>
      </c>
      <c r="T291" s="386">
        <v>2095</v>
      </c>
      <c r="U291" s="386">
        <v>964</v>
      </c>
      <c r="V291" s="386">
        <v>800</v>
      </c>
      <c r="W291" s="394">
        <f t="shared" si="117"/>
        <v>1.615664</v>
      </c>
      <c r="X291" s="1010">
        <v>248</v>
      </c>
      <c r="Y291" s="1198"/>
      <c r="Z291" s="1198"/>
      <c r="AA291" s="1056"/>
      <c r="AD291" s="1053"/>
      <c r="AF291" s="201"/>
    </row>
    <row r="292" spans="1:32" ht="40.5" customHeight="1" thickBot="1">
      <c r="A292" s="1411" t="s">
        <v>1324</v>
      </c>
      <c r="B292" s="1412"/>
      <c r="C292" s="1412"/>
      <c r="D292" s="1412"/>
      <c r="E292" s="1412"/>
      <c r="F292" s="1412"/>
      <c r="G292" s="1412"/>
      <c r="H292" s="1412"/>
      <c r="I292" s="1412"/>
      <c r="J292" s="1412"/>
      <c r="K292" s="1413"/>
      <c r="M292" s="623"/>
      <c r="N292" s="215"/>
      <c r="O292" s="991"/>
      <c r="P292" s="761"/>
      <c r="Q292" s="190"/>
      <c r="R292" s="191"/>
      <c r="S292" s="191"/>
      <c r="Y292" s="1198"/>
      <c r="Z292" s="1198"/>
      <c r="AA292" s="1056"/>
      <c r="AD292" s="1053"/>
      <c r="AF292" s="201"/>
    </row>
    <row r="293" spans="1:32" ht="12.75" customHeight="1">
      <c r="A293" s="66" t="s">
        <v>1196</v>
      </c>
      <c r="B293" s="93">
        <v>12.5</v>
      </c>
      <c r="C293" s="93">
        <v>10.5</v>
      </c>
      <c r="D293" s="48">
        <v>480</v>
      </c>
      <c r="E293" s="40">
        <v>2000</v>
      </c>
      <c r="F293" s="93">
        <v>42</v>
      </c>
      <c r="G293" s="111" t="s">
        <v>1240</v>
      </c>
      <c r="H293" s="93">
        <v>68</v>
      </c>
      <c r="I293" s="1061">
        <v>2416</v>
      </c>
      <c r="J293" s="197">
        <f>IF(Начало!$B$8=0,0,I293*(1-Начало!$B$8))</f>
        <v>0</v>
      </c>
      <c r="K293" s="123"/>
      <c r="M293" s="626">
        <v>181000</v>
      </c>
      <c r="N293" s="991"/>
      <c r="O293" s="888"/>
      <c r="P293" s="1047"/>
      <c r="Q293" s="190">
        <f t="shared" ref="Q293:Q299" si="118">J293*K293</f>
        <v>0</v>
      </c>
      <c r="R293" s="191">
        <f t="shared" ref="R293:R299" si="119">IF(OR(W293="",K293=""),0,K293*W293)</f>
        <v>0</v>
      </c>
      <c r="S293" s="191">
        <f t="shared" ref="S293:S299" si="120">IF(OR(X293="",K293=""),0,K293*X293)</f>
        <v>0</v>
      </c>
      <c r="T293" s="386">
        <v>1436</v>
      </c>
      <c r="U293" s="386">
        <v>450</v>
      </c>
      <c r="V293" s="386">
        <v>768</v>
      </c>
      <c r="W293" s="394">
        <f>(T293/1000)*(U293/1000)*(V293/1000)</f>
        <v>0.49628159999999999</v>
      </c>
      <c r="X293" s="387">
        <v>76</v>
      </c>
      <c r="Y293" s="1198"/>
      <c r="Z293" s="1198"/>
      <c r="AA293" s="1056"/>
      <c r="AD293" s="1053"/>
      <c r="AF293" s="201"/>
    </row>
    <row r="294" spans="1:32" ht="12.75" customHeight="1">
      <c r="A294" s="66" t="s">
        <v>1197</v>
      </c>
      <c r="B294" s="93">
        <v>14</v>
      </c>
      <c r="C294" s="93">
        <v>12</v>
      </c>
      <c r="D294" s="48">
        <v>480</v>
      </c>
      <c r="E294" s="40">
        <v>2000</v>
      </c>
      <c r="F294" s="93">
        <v>42</v>
      </c>
      <c r="G294" s="111" t="s">
        <v>1240</v>
      </c>
      <c r="H294" s="93">
        <v>68</v>
      </c>
      <c r="I294" s="1061">
        <v>2497</v>
      </c>
      <c r="J294" s="197">
        <f>IF(Начало!$B$8=0,0,I294*(1-Начало!$B$8))</f>
        <v>0</v>
      </c>
      <c r="K294" s="123"/>
      <c r="M294" s="626">
        <v>187000</v>
      </c>
      <c r="N294" s="991"/>
      <c r="O294" s="888"/>
      <c r="P294" s="1047"/>
      <c r="Q294" s="190">
        <f t="shared" si="118"/>
        <v>0</v>
      </c>
      <c r="R294" s="191">
        <f t="shared" si="119"/>
        <v>0</v>
      </c>
      <c r="S294" s="191">
        <f t="shared" si="120"/>
        <v>0</v>
      </c>
      <c r="T294" s="386">
        <v>1436</v>
      </c>
      <c r="U294" s="386">
        <v>450</v>
      </c>
      <c r="V294" s="386">
        <v>768</v>
      </c>
      <c r="W294" s="394">
        <f t="shared" ref="W294:W299" si="121">(T294/1000)*(U294/1000)*(V294/1000)</f>
        <v>0.49628159999999999</v>
      </c>
      <c r="X294" s="387">
        <v>76</v>
      </c>
      <c r="Y294" s="1198"/>
      <c r="Z294" s="1198"/>
      <c r="AA294" s="1056"/>
      <c r="AD294" s="1053"/>
      <c r="AF294" s="201"/>
    </row>
    <row r="295" spans="1:32" ht="12.75" customHeight="1">
      <c r="A295" s="66" t="s">
        <v>1198</v>
      </c>
      <c r="B295" s="93">
        <v>20</v>
      </c>
      <c r="C295" s="93">
        <v>12.8</v>
      </c>
      <c r="D295" s="48">
        <v>850</v>
      </c>
      <c r="E295" s="40">
        <v>3000</v>
      </c>
      <c r="F295" s="93">
        <v>43</v>
      </c>
      <c r="G295" s="111" t="s">
        <v>1241</v>
      </c>
      <c r="H295" s="93">
        <v>130</v>
      </c>
      <c r="I295" s="1061">
        <v>4142</v>
      </c>
      <c r="J295" s="197">
        <f>IF(Начало!$B$8=0,0,I295*(1-Начало!$B$8))</f>
        <v>0</v>
      </c>
      <c r="K295" s="123"/>
      <c r="M295" s="626">
        <v>311000</v>
      </c>
      <c r="N295" s="991"/>
      <c r="O295" s="888"/>
      <c r="P295" s="1047"/>
      <c r="Q295" s="190">
        <f t="shared" si="118"/>
        <v>0</v>
      </c>
      <c r="R295" s="191">
        <f t="shared" si="119"/>
        <v>0</v>
      </c>
      <c r="S295" s="191">
        <f t="shared" si="120"/>
        <v>0</v>
      </c>
      <c r="T295" s="386">
        <v>1509</v>
      </c>
      <c r="U295" s="386">
        <v>550</v>
      </c>
      <c r="V295" s="386">
        <v>990</v>
      </c>
      <c r="W295" s="394">
        <f t="shared" si="121"/>
        <v>0.82165049999999995</v>
      </c>
      <c r="X295" s="387">
        <v>142</v>
      </c>
      <c r="Y295" s="1198"/>
      <c r="Z295" s="1198"/>
      <c r="AA295" s="1056"/>
      <c r="AD295" s="1053"/>
      <c r="AF295" s="201"/>
    </row>
    <row r="296" spans="1:32" ht="12.75" customHeight="1">
      <c r="A296" s="66" t="s">
        <v>1199</v>
      </c>
      <c r="B296" s="93">
        <v>25</v>
      </c>
      <c r="C296" s="93">
        <v>16</v>
      </c>
      <c r="D296" s="48">
        <v>850</v>
      </c>
      <c r="E296" s="40">
        <v>3000</v>
      </c>
      <c r="F296" s="93">
        <v>43</v>
      </c>
      <c r="G296" s="111" t="s">
        <v>1241</v>
      </c>
      <c r="H296" s="93">
        <v>130</v>
      </c>
      <c r="I296" s="1061">
        <v>4232</v>
      </c>
      <c r="J296" s="197">
        <f>IF(Начало!$B$8=0,0,I296*(1-Начало!$B$8))</f>
        <v>0</v>
      </c>
      <c r="K296" s="123"/>
      <c r="M296" s="626">
        <v>317000</v>
      </c>
      <c r="N296" s="991"/>
      <c r="O296" s="888"/>
      <c r="P296" s="1047"/>
      <c r="Q296" s="190">
        <f t="shared" si="118"/>
        <v>0</v>
      </c>
      <c r="R296" s="191">
        <f t="shared" si="119"/>
        <v>0</v>
      </c>
      <c r="S296" s="191">
        <f t="shared" si="120"/>
        <v>0</v>
      </c>
      <c r="T296" s="386">
        <v>1509</v>
      </c>
      <c r="U296" s="386">
        <v>550</v>
      </c>
      <c r="V296" s="386">
        <v>990</v>
      </c>
      <c r="W296" s="394">
        <f t="shared" si="121"/>
        <v>0.82165049999999995</v>
      </c>
      <c r="X296" s="387">
        <v>142</v>
      </c>
      <c r="Y296" s="1198"/>
      <c r="Z296" s="1198"/>
      <c r="AA296" s="1056"/>
      <c r="AD296" s="1053"/>
      <c r="AF296" s="201"/>
    </row>
    <row r="297" spans="1:32" ht="12.75" customHeight="1">
      <c r="A297" s="66" t="s">
        <v>1200</v>
      </c>
      <c r="B297" s="93">
        <v>28</v>
      </c>
      <c r="C297" s="93">
        <v>18</v>
      </c>
      <c r="D297" s="48">
        <v>850</v>
      </c>
      <c r="E297" s="40">
        <v>3000</v>
      </c>
      <c r="F297" s="93">
        <v>43</v>
      </c>
      <c r="G297" s="111" t="s">
        <v>1241</v>
      </c>
      <c r="H297" s="93">
        <v>130</v>
      </c>
      <c r="I297" s="1061">
        <v>4282</v>
      </c>
      <c r="J297" s="197">
        <f>IF(Начало!$B$8=0,0,I297*(1-Начало!$B$8))</f>
        <v>0</v>
      </c>
      <c r="K297" s="123"/>
      <c r="M297" s="626">
        <v>321000</v>
      </c>
      <c r="N297" s="991"/>
      <c r="O297" s="888"/>
      <c r="P297" s="1047"/>
      <c r="Q297" s="190">
        <f t="shared" si="118"/>
        <v>0</v>
      </c>
      <c r="R297" s="191">
        <f t="shared" si="119"/>
        <v>0</v>
      </c>
      <c r="S297" s="191">
        <f t="shared" si="120"/>
        <v>0</v>
      </c>
      <c r="T297" s="386">
        <v>1509</v>
      </c>
      <c r="U297" s="386">
        <v>550</v>
      </c>
      <c r="V297" s="386">
        <v>990</v>
      </c>
      <c r="W297" s="394">
        <f t="shared" si="121"/>
        <v>0.82165049999999995</v>
      </c>
      <c r="X297" s="387">
        <v>142</v>
      </c>
      <c r="Y297" s="1198"/>
      <c r="Z297" s="1198"/>
      <c r="AA297" s="1056"/>
      <c r="AD297" s="1053"/>
      <c r="AF297" s="201"/>
    </row>
    <row r="298" spans="1:32" ht="12.75" customHeight="1">
      <c r="A298" s="66" t="s">
        <v>1242</v>
      </c>
      <c r="B298" s="93">
        <v>45</v>
      </c>
      <c r="C298" s="93">
        <v>28</v>
      </c>
      <c r="D298" s="48">
        <v>1080</v>
      </c>
      <c r="E298" s="40">
        <v>4200</v>
      </c>
      <c r="F298" s="93">
        <v>48</v>
      </c>
      <c r="G298" s="111" t="s">
        <v>1237</v>
      </c>
      <c r="H298" s="93">
        <v>195</v>
      </c>
      <c r="I298" s="1061">
        <v>6931</v>
      </c>
      <c r="J298" s="197">
        <f>IF(Начало!$B$8=0,0,I298*(1-Начало!$B$8))</f>
        <v>0</v>
      </c>
      <c r="K298" s="123"/>
      <c r="M298" s="626">
        <v>520000</v>
      </c>
      <c r="N298" s="997"/>
      <c r="O298" s="888"/>
      <c r="P298" s="1047"/>
      <c r="Q298" s="190">
        <f t="shared" si="118"/>
        <v>0</v>
      </c>
      <c r="R298" s="191">
        <f t="shared" si="119"/>
        <v>0</v>
      </c>
      <c r="S298" s="191">
        <f t="shared" si="120"/>
        <v>0</v>
      </c>
      <c r="T298" s="386">
        <v>2095</v>
      </c>
      <c r="U298" s="386">
        <v>964</v>
      </c>
      <c r="V298" s="386">
        <v>800</v>
      </c>
      <c r="W298" s="394">
        <f t="shared" si="121"/>
        <v>1.615664</v>
      </c>
      <c r="X298" s="387">
        <v>215</v>
      </c>
      <c r="Y298" s="1198"/>
      <c r="Z298" s="1198"/>
      <c r="AA298" s="1056"/>
      <c r="AD298" s="1053"/>
      <c r="AF298" s="201"/>
    </row>
    <row r="299" spans="1:32" ht="12.75" customHeight="1" thickBot="1">
      <c r="A299" s="66" t="s">
        <v>1201</v>
      </c>
      <c r="B299" s="93">
        <v>56</v>
      </c>
      <c r="C299" s="93">
        <v>39</v>
      </c>
      <c r="D299" s="48">
        <v>2272</v>
      </c>
      <c r="E299" s="40">
        <v>7400</v>
      </c>
      <c r="F299" s="93">
        <v>51</v>
      </c>
      <c r="G299" s="111" t="s">
        <v>1237</v>
      </c>
      <c r="H299" s="93">
        <v>218</v>
      </c>
      <c r="I299" s="1061">
        <v>7367</v>
      </c>
      <c r="J299" s="197">
        <f>IF(Начало!$B$8=0,0,I299*(1-Начало!$B$8))</f>
        <v>0</v>
      </c>
      <c r="K299" s="123"/>
      <c r="M299" s="626">
        <v>553000</v>
      </c>
      <c r="N299" s="991"/>
      <c r="O299" s="888"/>
      <c r="P299" s="1047"/>
      <c r="Q299" s="190">
        <f t="shared" si="118"/>
        <v>0</v>
      </c>
      <c r="R299" s="191">
        <f t="shared" si="119"/>
        <v>0</v>
      </c>
      <c r="S299" s="191">
        <f t="shared" si="120"/>
        <v>0</v>
      </c>
      <c r="T299" s="386">
        <v>2095</v>
      </c>
      <c r="U299" s="386">
        <v>964</v>
      </c>
      <c r="V299" s="386">
        <v>800</v>
      </c>
      <c r="W299" s="394">
        <f t="shared" si="121"/>
        <v>1.615664</v>
      </c>
      <c r="X299" s="387">
        <v>248</v>
      </c>
      <c r="Y299" s="1198"/>
      <c r="Z299" s="1198"/>
      <c r="AA299" s="1056"/>
      <c r="AD299" s="1053"/>
      <c r="AF299" s="201"/>
    </row>
    <row r="300" spans="1:32" ht="27.75" customHeight="1" thickBot="1">
      <c r="A300" s="1411" t="s">
        <v>1243</v>
      </c>
      <c r="B300" s="1412"/>
      <c r="C300" s="1412"/>
      <c r="D300" s="1412"/>
      <c r="E300" s="1412"/>
      <c r="F300" s="1412"/>
      <c r="G300" s="1412"/>
      <c r="H300" s="1412"/>
      <c r="I300" s="1412"/>
      <c r="J300" s="1412"/>
      <c r="K300" s="1413"/>
      <c r="M300" s="623"/>
      <c r="N300" s="991"/>
      <c r="O300" s="991"/>
      <c r="P300" s="761"/>
      <c r="Q300" s="190"/>
      <c r="R300" s="191"/>
      <c r="S300" s="191"/>
      <c r="T300" s="96"/>
      <c r="U300" s="96"/>
      <c r="V300" s="96"/>
      <c r="Y300" s="1198"/>
      <c r="Z300" s="1198"/>
      <c r="AA300" s="1056"/>
      <c r="AD300" s="1053"/>
      <c r="AF300" s="201"/>
    </row>
    <row r="301" spans="1:32" ht="12.75" customHeight="1">
      <c r="A301" s="182" t="s">
        <v>1202</v>
      </c>
      <c r="B301" s="524">
        <v>2.2000000000000002</v>
      </c>
      <c r="C301" s="524">
        <v>2.4</v>
      </c>
      <c r="D301" s="450">
        <v>28</v>
      </c>
      <c r="E301" s="450">
        <v>422</v>
      </c>
      <c r="F301" s="450">
        <v>29</v>
      </c>
      <c r="G301" s="458" t="s">
        <v>615</v>
      </c>
      <c r="H301" s="479">
        <v>8.4</v>
      </c>
      <c r="I301" s="1075">
        <v>840</v>
      </c>
      <c r="J301" s="197">
        <f>IF(Начало!$B$8=0,0,I301*(1-Начало!$B$8))</f>
        <v>0</v>
      </c>
      <c r="K301" s="122"/>
      <c r="M301" s="626">
        <v>63000</v>
      </c>
      <c r="N301" s="991"/>
      <c r="O301" s="888"/>
      <c r="P301" s="1047"/>
      <c r="Q301" s="190">
        <f t="shared" ref="Q301:Q346" si="122">J301*K301</f>
        <v>0</v>
      </c>
      <c r="R301" s="191">
        <f t="shared" ref="R301:R346" si="123">IF(OR(W301="",K301=""),0,K301*W301)</f>
        <v>0</v>
      </c>
      <c r="S301" s="191">
        <f t="shared" ref="S301:S346" si="124">IF(OR(X301="",K301=""),0,K301*X301)</f>
        <v>0</v>
      </c>
      <c r="T301" s="386">
        <v>935</v>
      </c>
      <c r="U301" s="386">
        <v>385</v>
      </c>
      <c r="V301" s="386">
        <v>230</v>
      </c>
      <c r="W301" s="258">
        <f t="shared" ref="W301:W308" si="125">(T301/1000)*(U301/1000)*(V301/1000)</f>
        <v>8.2794250000000014E-2</v>
      </c>
      <c r="X301" s="387">
        <v>12.1</v>
      </c>
      <c r="Y301" s="1198"/>
      <c r="Z301" s="1198"/>
      <c r="AA301" s="1056"/>
      <c r="AD301" s="1053"/>
      <c r="AF301" s="201"/>
    </row>
    <row r="302" spans="1:32" ht="12.75" customHeight="1">
      <c r="A302" s="149" t="s">
        <v>1203</v>
      </c>
      <c r="B302" s="525">
        <v>2.8</v>
      </c>
      <c r="C302" s="525">
        <v>3.2</v>
      </c>
      <c r="D302" s="48">
        <v>28</v>
      </c>
      <c r="E302" s="48">
        <v>417</v>
      </c>
      <c r="F302" s="48">
        <v>29</v>
      </c>
      <c r="G302" s="451" t="s">
        <v>615</v>
      </c>
      <c r="H302" s="919">
        <v>9.5</v>
      </c>
      <c r="I302" s="1076">
        <v>883</v>
      </c>
      <c r="J302" s="197">
        <f>IF(Начало!$B$8=0,0,I302*(1-Начало!$B$8))</f>
        <v>0</v>
      </c>
      <c r="K302" s="123"/>
      <c r="M302" s="626">
        <v>66000</v>
      </c>
      <c r="N302" s="991"/>
      <c r="O302" s="888"/>
      <c r="P302" s="1047"/>
      <c r="Q302" s="190">
        <f t="shared" si="122"/>
        <v>0</v>
      </c>
      <c r="R302" s="191">
        <f t="shared" si="123"/>
        <v>0</v>
      </c>
      <c r="S302" s="191">
        <f t="shared" si="124"/>
        <v>0</v>
      </c>
      <c r="T302" s="386">
        <v>935</v>
      </c>
      <c r="U302" s="386">
        <v>385</v>
      </c>
      <c r="V302" s="386">
        <v>230</v>
      </c>
      <c r="W302" s="258">
        <f t="shared" si="125"/>
        <v>8.2794250000000014E-2</v>
      </c>
      <c r="X302" s="387">
        <v>13.1</v>
      </c>
      <c r="Y302" s="1198"/>
      <c r="Z302" s="1198"/>
      <c r="AA302" s="1056"/>
      <c r="AD302" s="1053"/>
      <c r="AF302" s="201"/>
    </row>
    <row r="303" spans="1:32" ht="12.75" customHeight="1">
      <c r="A303" s="64" t="s">
        <v>1204</v>
      </c>
      <c r="B303" s="526">
        <v>3.6</v>
      </c>
      <c r="C303" s="526">
        <v>4</v>
      </c>
      <c r="D303" s="40">
        <v>30</v>
      </c>
      <c r="E303" s="40">
        <v>656</v>
      </c>
      <c r="F303" s="40">
        <v>30</v>
      </c>
      <c r="G303" s="111" t="s">
        <v>618</v>
      </c>
      <c r="H303" s="465">
        <v>11.4</v>
      </c>
      <c r="I303" s="1076">
        <v>979</v>
      </c>
      <c r="J303" s="197">
        <f>IF(Начало!$B$8=0,0,I303*(1-Начало!$B$8))</f>
        <v>0</v>
      </c>
      <c r="K303" s="123"/>
      <c r="M303" s="626">
        <v>73000</v>
      </c>
      <c r="N303" s="991"/>
      <c r="O303" s="888"/>
      <c r="P303" s="1047"/>
      <c r="Q303" s="190">
        <f t="shared" si="122"/>
        <v>0</v>
      </c>
      <c r="R303" s="191">
        <f t="shared" si="123"/>
        <v>0</v>
      </c>
      <c r="S303" s="191">
        <f t="shared" si="124"/>
        <v>0</v>
      </c>
      <c r="T303" s="386">
        <v>1085</v>
      </c>
      <c r="U303" s="386">
        <v>420</v>
      </c>
      <c r="V303" s="386">
        <v>335</v>
      </c>
      <c r="W303" s="258">
        <f t="shared" si="125"/>
        <v>0.1526595</v>
      </c>
      <c r="X303" s="387">
        <v>15.5</v>
      </c>
      <c r="Y303" s="1198"/>
      <c r="Z303" s="1198"/>
      <c r="AA303" s="1056"/>
      <c r="AD303" s="1053"/>
      <c r="AF303" s="201"/>
    </row>
    <row r="304" spans="1:32" ht="12.75" customHeight="1">
      <c r="A304" s="64" t="s">
        <v>1205</v>
      </c>
      <c r="B304" s="526">
        <v>4.5</v>
      </c>
      <c r="C304" s="526">
        <v>5</v>
      </c>
      <c r="D304" s="40">
        <v>40</v>
      </c>
      <c r="E304" s="40">
        <v>594</v>
      </c>
      <c r="F304" s="40">
        <v>31</v>
      </c>
      <c r="G304" s="111" t="s">
        <v>618</v>
      </c>
      <c r="H304" s="465">
        <v>12.8</v>
      </c>
      <c r="I304" s="1076">
        <v>1082</v>
      </c>
      <c r="J304" s="197">
        <f>IF(Начало!$B$8=0,0,I304*(1-Начало!$B$8))</f>
        <v>0</v>
      </c>
      <c r="K304" s="123"/>
      <c r="M304" s="626">
        <v>81000</v>
      </c>
      <c r="N304" s="991"/>
      <c r="O304" s="888"/>
      <c r="P304" s="1047"/>
      <c r="Q304" s="190">
        <f t="shared" si="122"/>
        <v>0</v>
      </c>
      <c r="R304" s="191">
        <f t="shared" si="123"/>
        <v>0</v>
      </c>
      <c r="S304" s="191">
        <f t="shared" si="124"/>
        <v>0</v>
      </c>
      <c r="T304" s="386">
        <v>1085</v>
      </c>
      <c r="U304" s="386">
        <v>420</v>
      </c>
      <c r="V304" s="386">
        <v>335</v>
      </c>
      <c r="W304" s="258">
        <f t="shared" si="125"/>
        <v>0.1526595</v>
      </c>
      <c r="X304" s="387">
        <v>16.899999999999999</v>
      </c>
      <c r="Y304" s="1198"/>
      <c r="Z304" s="1198"/>
      <c r="AA304" s="1056"/>
      <c r="AD304" s="1053"/>
      <c r="AF304" s="201"/>
    </row>
    <row r="305" spans="1:32" ht="12.75" customHeight="1">
      <c r="A305" s="64" t="s">
        <v>1206</v>
      </c>
      <c r="B305" s="526">
        <v>5.6</v>
      </c>
      <c r="C305" s="526">
        <v>6.3</v>
      </c>
      <c r="D305" s="40">
        <v>45</v>
      </c>
      <c r="E305" s="40">
        <v>747</v>
      </c>
      <c r="F305" s="40">
        <v>34</v>
      </c>
      <c r="G305" s="111" t="s">
        <v>618</v>
      </c>
      <c r="H305" s="465">
        <v>12.8</v>
      </c>
      <c r="I305" s="1076">
        <v>1129</v>
      </c>
      <c r="J305" s="197">
        <f>IF(Начало!$B$8=0,0,I305*(1-Начало!$B$8))</f>
        <v>0</v>
      </c>
      <c r="K305" s="123"/>
      <c r="M305" s="626">
        <v>85000</v>
      </c>
      <c r="N305" s="991"/>
      <c r="O305" s="888"/>
      <c r="P305" s="1047"/>
      <c r="Q305" s="190">
        <f t="shared" si="122"/>
        <v>0</v>
      </c>
      <c r="R305" s="191">
        <f t="shared" si="123"/>
        <v>0</v>
      </c>
      <c r="S305" s="191">
        <f t="shared" si="124"/>
        <v>0</v>
      </c>
      <c r="T305" s="386">
        <v>1085</v>
      </c>
      <c r="U305" s="386">
        <v>420</v>
      </c>
      <c r="V305" s="386">
        <v>335</v>
      </c>
      <c r="W305" s="258">
        <f t="shared" si="125"/>
        <v>0.1526595</v>
      </c>
      <c r="X305" s="387">
        <v>16.899999999999999</v>
      </c>
      <c r="Y305" s="1198"/>
      <c r="Z305" s="1198"/>
      <c r="AA305" s="1056"/>
      <c r="AD305" s="1053"/>
      <c r="AF305" s="201"/>
    </row>
    <row r="306" spans="1:32" ht="12.75" customHeight="1">
      <c r="A306" s="64" t="s">
        <v>1207</v>
      </c>
      <c r="B306" s="526">
        <v>7.1</v>
      </c>
      <c r="C306" s="526">
        <v>8</v>
      </c>
      <c r="D306" s="40">
        <v>55</v>
      </c>
      <c r="E306" s="40">
        <v>1195</v>
      </c>
      <c r="F306" s="40">
        <v>36</v>
      </c>
      <c r="G306" s="111" t="s">
        <v>622</v>
      </c>
      <c r="H306" s="465">
        <v>17</v>
      </c>
      <c r="I306" s="1076">
        <v>1207</v>
      </c>
      <c r="J306" s="197">
        <f>IF(Начало!$B$8=0,0,I306*(1-Начало!$B$8))</f>
        <v>0</v>
      </c>
      <c r="K306" s="123"/>
      <c r="M306" s="626">
        <v>91000</v>
      </c>
      <c r="N306" s="991"/>
      <c r="O306" s="888"/>
      <c r="P306" s="1047"/>
      <c r="Q306" s="190">
        <f t="shared" si="122"/>
        <v>0</v>
      </c>
      <c r="R306" s="191">
        <f t="shared" si="123"/>
        <v>0</v>
      </c>
      <c r="S306" s="191">
        <f t="shared" si="124"/>
        <v>0</v>
      </c>
      <c r="T306" s="386">
        <v>1290</v>
      </c>
      <c r="U306" s="386">
        <v>375</v>
      </c>
      <c r="V306" s="386">
        <v>460</v>
      </c>
      <c r="W306" s="258">
        <f t="shared" si="125"/>
        <v>0.22252500000000003</v>
      </c>
      <c r="X306" s="387">
        <v>22.4</v>
      </c>
      <c r="Y306" s="1198"/>
      <c r="Z306" s="1198"/>
      <c r="AA306" s="1056"/>
      <c r="AD306" s="1053"/>
      <c r="AF306" s="201"/>
    </row>
    <row r="307" spans="1:32" ht="12.75" customHeight="1">
      <c r="A307" s="64" t="s">
        <v>1208</v>
      </c>
      <c r="B307" s="526">
        <v>8</v>
      </c>
      <c r="C307" s="526">
        <v>9</v>
      </c>
      <c r="D307" s="40">
        <v>55</v>
      </c>
      <c r="E307" s="40">
        <v>1195</v>
      </c>
      <c r="F307" s="40">
        <v>36</v>
      </c>
      <c r="G307" s="111" t="s">
        <v>622</v>
      </c>
      <c r="H307" s="465">
        <v>17</v>
      </c>
      <c r="I307" s="1076">
        <v>1243</v>
      </c>
      <c r="J307" s="197">
        <f>IF(Начало!$B$8=0,0,I307*(1-Начало!$B$8))</f>
        <v>0</v>
      </c>
      <c r="K307" s="123"/>
      <c r="M307" s="626">
        <v>93000</v>
      </c>
      <c r="N307" s="991"/>
      <c r="O307" s="888"/>
      <c r="P307" s="1047"/>
      <c r="Q307" s="190">
        <f t="shared" si="122"/>
        <v>0</v>
      </c>
      <c r="R307" s="191">
        <f t="shared" si="123"/>
        <v>0</v>
      </c>
      <c r="S307" s="191">
        <f t="shared" si="124"/>
        <v>0</v>
      </c>
      <c r="T307" s="386">
        <v>1290</v>
      </c>
      <c r="U307" s="386">
        <v>375</v>
      </c>
      <c r="V307" s="386">
        <v>460</v>
      </c>
      <c r="W307" s="258">
        <f t="shared" si="125"/>
        <v>0.22252500000000003</v>
      </c>
      <c r="X307" s="387">
        <v>22.4</v>
      </c>
      <c r="Y307" s="1198"/>
      <c r="Z307" s="1198"/>
      <c r="AA307" s="1056"/>
      <c r="AD307" s="1053"/>
      <c r="AF307" s="201"/>
    </row>
    <row r="308" spans="1:32" ht="12.75" customHeight="1" thickBot="1">
      <c r="A308" s="64" t="s">
        <v>1209</v>
      </c>
      <c r="B308" s="526">
        <v>9</v>
      </c>
      <c r="C308" s="526">
        <v>10</v>
      </c>
      <c r="D308" s="40">
        <v>82</v>
      </c>
      <c r="E308" s="40">
        <v>1421</v>
      </c>
      <c r="F308" s="40">
        <v>38</v>
      </c>
      <c r="G308" s="111" t="s">
        <v>622</v>
      </c>
      <c r="H308" s="465">
        <v>17</v>
      </c>
      <c r="I308" s="1077">
        <v>1322</v>
      </c>
      <c r="J308" s="197">
        <f>IF(Начало!$B$8=0,0,I308*(1-Начало!$B$8))</f>
        <v>0</v>
      </c>
      <c r="K308" s="125"/>
      <c r="M308" s="626">
        <v>99000</v>
      </c>
      <c r="N308" s="991"/>
      <c r="O308" s="888"/>
      <c r="P308" s="1047"/>
      <c r="Q308" s="190">
        <f t="shared" si="122"/>
        <v>0</v>
      </c>
      <c r="R308" s="191">
        <f t="shared" si="123"/>
        <v>0</v>
      </c>
      <c r="S308" s="191">
        <f t="shared" si="124"/>
        <v>0</v>
      </c>
      <c r="T308" s="386">
        <v>1290</v>
      </c>
      <c r="U308" s="386">
        <v>375</v>
      </c>
      <c r="V308" s="386">
        <v>460</v>
      </c>
      <c r="W308" s="258">
        <f t="shared" si="125"/>
        <v>0.22252500000000003</v>
      </c>
      <c r="X308" s="387">
        <v>22.4</v>
      </c>
      <c r="Y308" s="1198"/>
      <c r="Z308" s="1198"/>
      <c r="AA308" s="1056"/>
      <c r="AD308" s="1053"/>
      <c r="AF308" s="201"/>
    </row>
    <row r="309" spans="1:32" ht="40.5" customHeight="1" thickBot="1">
      <c r="A309" s="1411" t="s">
        <v>1244</v>
      </c>
      <c r="B309" s="1412"/>
      <c r="C309" s="1412"/>
      <c r="D309" s="1412"/>
      <c r="E309" s="1412"/>
      <c r="F309" s="1412"/>
      <c r="G309" s="1412"/>
      <c r="H309" s="1412"/>
      <c r="I309" s="1412"/>
      <c r="J309" s="1412"/>
      <c r="K309" s="1413"/>
      <c r="M309" s="623"/>
      <c r="N309" s="215"/>
      <c r="O309" s="991"/>
      <c r="P309" s="761"/>
      <c r="Q309" s="190">
        <f t="shared" si="122"/>
        <v>0</v>
      </c>
      <c r="R309" s="191">
        <f t="shared" si="123"/>
        <v>0</v>
      </c>
      <c r="S309" s="191">
        <f t="shared" si="124"/>
        <v>0</v>
      </c>
      <c r="Y309" s="1198"/>
      <c r="Z309" s="1198"/>
      <c r="AA309" s="1056"/>
      <c r="AD309" s="1053"/>
      <c r="AF309" s="201"/>
    </row>
    <row r="310" spans="1:32" ht="12.75" customHeight="1">
      <c r="A310" s="64" t="s">
        <v>1210</v>
      </c>
      <c r="B310" s="93">
        <v>3.6</v>
      </c>
      <c r="C310" s="93">
        <v>4</v>
      </c>
      <c r="D310" s="40">
        <v>49</v>
      </c>
      <c r="E310" s="40">
        <v>550</v>
      </c>
      <c r="F310" s="40">
        <v>36</v>
      </c>
      <c r="G310" s="111" t="s">
        <v>821</v>
      </c>
      <c r="H310" s="93">
        <v>27</v>
      </c>
      <c r="I310" s="1061">
        <v>1417</v>
      </c>
      <c r="J310" s="197">
        <f>IF(Начало!$B$8=0,0,I310*(1-Начало!$B$8))</f>
        <v>0</v>
      </c>
      <c r="K310" s="123"/>
      <c r="M310" s="625">
        <v>106000</v>
      </c>
      <c r="N310" s="991"/>
      <c r="O310" s="888"/>
      <c r="P310" s="1047"/>
      <c r="Q310" s="190">
        <f t="shared" si="122"/>
        <v>0</v>
      </c>
      <c r="R310" s="191">
        <f t="shared" si="123"/>
        <v>0</v>
      </c>
      <c r="S310" s="191">
        <f t="shared" si="124"/>
        <v>0</v>
      </c>
      <c r="T310" s="386">
        <v>1089</v>
      </c>
      <c r="U310" s="386">
        <v>296</v>
      </c>
      <c r="V310" s="386">
        <v>744</v>
      </c>
      <c r="W310" s="258">
        <f t="shared" ref="W310:W317" si="126">(T310/1000)*(U310/1000)*(V310/1000)</f>
        <v>0.23982393599999996</v>
      </c>
      <c r="X310" s="1010">
        <v>33</v>
      </c>
      <c r="Y310" s="1198"/>
      <c r="Z310" s="1198"/>
      <c r="AA310" s="1056"/>
      <c r="AD310" s="1053"/>
      <c r="AF310" s="201"/>
    </row>
    <row r="311" spans="1:32" ht="12.75" customHeight="1">
      <c r="A311" s="64" t="s">
        <v>1211</v>
      </c>
      <c r="B311" s="93">
        <v>4.5</v>
      </c>
      <c r="C311" s="93">
        <v>5</v>
      </c>
      <c r="D311" s="40">
        <v>115</v>
      </c>
      <c r="E311" s="40">
        <v>930</v>
      </c>
      <c r="F311" s="40">
        <v>38</v>
      </c>
      <c r="G311" s="111" t="s">
        <v>821</v>
      </c>
      <c r="H311" s="93">
        <v>28</v>
      </c>
      <c r="I311" s="1061">
        <v>1473</v>
      </c>
      <c r="J311" s="197">
        <f>IF(Начало!$B$8=0,0,I311*(1-Начало!$B$8))</f>
        <v>0</v>
      </c>
      <c r="K311" s="123"/>
      <c r="M311" s="625">
        <v>110000</v>
      </c>
      <c r="N311" s="991"/>
      <c r="O311" s="888"/>
      <c r="P311" s="1047"/>
      <c r="Q311" s="190">
        <f t="shared" si="122"/>
        <v>0</v>
      </c>
      <c r="R311" s="191">
        <f t="shared" si="123"/>
        <v>0</v>
      </c>
      <c r="S311" s="191">
        <f t="shared" si="124"/>
        <v>0</v>
      </c>
      <c r="T311" s="386">
        <v>1089</v>
      </c>
      <c r="U311" s="386">
        <v>296</v>
      </c>
      <c r="V311" s="386">
        <v>744</v>
      </c>
      <c r="W311" s="258">
        <f t="shared" si="126"/>
        <v>0.23982393599999996</v>
      </c>
      <c r="X311" s="1010">
        <v>34</v>
      </c>
      <c r="Y311" s="1198"/>
      <c r="Z311" s="1198"/>
      <c r="AA311" s="1056"/>
      <c r="AD311" s="1053"/>
      <c r="AF311" s="201"/>
    </row>
    <row r="312" spans="1:32" ht="12.75" customHeight="1">
      <c r="A312" s="64" t="s">
        <v>1212</v>
      </c>
      <c r="B312" s="93">
        <v>5.6</v>
      </c>
      <c r="C312" s="93">
        <v>6.3</v>
      </c>
      <c r="D312" s="40">
        <v>115</v>
      </c>
      <c r="E312" s="40">
        <v>930</v>
      </c>
      <c r="F312" s="40">
        <v>38</v>
      </c>
      <c r="G312" s="111" t="s">
        <v>821</v>
      </c>
      <c r="H312" s="93">
        <v>28</v>
      </c>
      <c r="I312" s="1061">
        <v>1505</v>
      </c>
      <c r="J312" s="197">
        <f>IF(Начало!$B$8=0,0,I312*(1-Начало!$B$8))</f>
        <v>0</v>
      </c>
      <c r="K312" s="123"/>
      <c r="M312" s="625">
        <v>113000</v>
      </c>
      <c r="N312" s="991"/>
      <c r="O312" s="888"/>
      <c r="P312" s="1047"/>
      <c r="Q312" s="190">
        <f t="shared" si="122"/>
        <v>0</v>
      </c>
      <c r="R312" s="191">
        <f t="shared" si="123"/>
        <v>0</v>
      </c>
      <c r="S312" s="191">
        <f t="shared" si="124"/>
        <v>0</v>
      </c>
      <c r="T312" s="386">
        <v>1089</v>
      </c>
      <c r="U312" s="386">
        <v>296</v>
      </c>
      <c r="V312" s="386">
        <v>744</v>
      </c>
      <c r="W312" s="258">
        <f t="shared" si="126"/>
        <v>0.23982393599999996</v>
      </c>
      <c r="X312" s="1010">
        <v>34</v>
      </c>
      <c r="Y312" s="1198"/>
      <c r="Z312" s="1198"/>
      <c r="AA312" s="1056"/>
      <c r="AD312" s="1053"/>
      <c r="AF312" s="201"/>
    </row>
    <row r="313" spans="1:32" ht="12.75" customHeight="1">
      <c r="A313" s="64" t="s">
        <v>1213</v>
      </c>
      <c r="B313" s="93">
        <v>7.1</v>
      </c>
      <c r="C313" s="93">
        <v>8</v>
      </c>
      <c r="D313" s="40">
        <v>115</v>
      </c>
      <c r="E313" s="40">
        <v>930</v>
      </c>
      <c r="F313" s="40">
        <v>38</v>
      </c>
      <c r="G313" s="111" t="s">
        <v>821</v>
      </c>
      <c r="H313" s="93">
        <v>28</v>
      </c>
      <c r="I313" s="1061">
        <v>1611</v>
      </c>
      <c r="J313" s="197">
        <f>IF(Начало!$B$8=0,0,I313*(1-Начало!$B$8))</f>
        <v>0</v>
      </c>
      <c r="K313" s="123"/>
      <c r="M313" s="625">
        <v>121000</v>
      </c>
      <c r="N313" s="991"/>
      <c r="O313" s="888"/>
      <c r="P313" s="1047"/>
      <c r="Q313" s="190">
        <f t="shared" si="122"/>
        <v>0</v>
      </c>
      <c r="R313" s="191">
        <f t="shared" si="123"/>
        <v>0</v>
      </c>
      <c r="S313" s="191">
        <f t="shared" si="124"/>
        <v>0</v>
      </c>
      <c r="T313" s="386">
        <v>1089</v>
      </c>
      <c r="U313" s="386">
        <v>296</v>
      </c>
      <c r="V313" s="386">
        <v>744</v>
      </c>
      <c r="W313" s="258">
        <f t="shared" si="126"/>
        <v>0.23982393599999996</v>
      </c>
      <c r="X313" s="1010">
        <v>34</v>
      </c>
      <c r="Y313" s="1198"/>
      <c r="Z313" s="1198"/>
      <c r="AA313" s="1056"/>
      <c r="AD313" s="1053"/>
      <c r="AF313" s="201"/>
    </row>
    <row r="314" spans="1:32" ht="12.75" customHeight="1">
      <c r="A314" s="64" t="s">
        <v>1214</v>
      </c>
      <c r="B314" s="93">
        <v>8</v>
      </c>
      <c r="C314" s="93">
        <v>9</v>
      </c>
      <c r="D314" s="40">
        <v>130</v>
      </c>
      <c r="E314" s="40">
        <v>1280</v>
      </c>
      <c r="F314" s="40">
        <v>40</v>
      </c>
      <c r="G314" s="111" t="s">
        <v>822</v>
      </c>
      <c r="H314" s="93">
        <v>35</v>
      </c>
      <c r="I314" s="1061">
        <v>1665</v>
      </c>
      <c r="J314" s="197">
        <f>IF(Начало!$B$8=0,0,I314*(1-Начало!$B$8))</f>
        <v>0</v>
      </c>
      <c r="K314" s="123"/>
      <c r="M314" s="625">
        <v>125000</v>
      </c>
      <c r="N314" s="991"/>
      <c r="O314" s="888"/>
      <c r="P314" s="1047"/>
      <c r="Q314" s="190">
        <f t="shared" si="122"/>
        <v>0</v>
      </c>
      <c r="R314" s="191">
        <f t="shared" si="123"/>
        <v>0</v>
      </c>
      <c r="S314" s="191">
        <f t="shared" si="124"/>
        <v>0</v>
      </c>
      <c r="T314" s="386">
        <v>1379</v>
      </c>
      <c r="U314" s="386">
        <v>296</v>
      </c>
      <c r="V314" s="386">
        <v>744</v>
      </c>
      <c r="W314" s="258">
        <f t="shared" si="126"/>
        <v>0.30368889599999999</v>
      </c>
      <c r="X314" s="1010">
        <v>41</v>
      </c>
      <c r="Y314" s="1198"/>
      <c r="Z314" s="1198"/>
      <c r="AA314" s="1056"/>
      <c r="AD314" s="1053"/>
      <c r="AF314" s="201"/>
    </row>
    <row r="315" spans="1:32" ht="12.75" customHeight="1">
      <c r="A315" s="64" t="s">
        <v>1215</v>
      </c>
      <c r="B315" s="93">
        <v>9</v>
      </c>
      <c r="C315" s="93">
        <v>10</v>
      </c>
      <c r="D315" s="40">
        <v>130</v>
      </c>
      <c r="E315" s="40">
        <v>1280</v>
      </c>
      <c r="F315" s="40">
        <v>40</v>
      </c>
      <c r="G315" s="111" t="s">
        <v>822</v>
      </c>
      <c r="H315" s="93">
        <v>35</v>
      </c>
      <c r="I315" s="1061">
        <v>1783</v>
      </c>
      <c r="J315" s="197">
        <f>IF(Начало!$B$8=0,0,I315*(1-Начало!$B$8))</f>
        <v>0</v>
      </c>
      <c r="K315" s="123"/>
      <c r="M315" s="625">
        <v>134000</v>
      </c>
      <c r="N315" s="991"/>
      <c r="O315" s="888"/>
      <c r="P315" s="1047"/>
      <c r="Q315" s="190">
        <f t="shared" si="122"/>
        <v>0</v>
      </c>
      <c r="R315" s="191">
        <f t="shared" si="123"/>
        <v>0</v>
      </c>
      <c r="S315" s="191">
        <f t="shared" si="124"/>
        <v>0</v>
      </c>
      <c r="T315" s="386">
        <v>1379</v>
      </c>
      <c r="U315" s="386">
        <v>296</v>
      </c>
      <c r="V315" s="386">
        <v>744</v>
      </c>
      <c r="W315" s="258">
        <f t="shared" si="126"/>
        <v>0.30368889599999999</v>
      </c>
      <c r="X315" s="1010">
        <v>41</v>
      </c>
      <c r="Y315" s="1198"/>
      <c r="Z315" s="1198"/>
      <c r="AA315" s="1056"/>
      <c r="AD315" s="1053"/>
      <c r="AF315" s="201"/>
    </row>
    <row r="316" spans="1:32" ht="12.75" customHeight="1">
      <c r="A316" s="64" t="s">
        <v>1216</v>
      </c>
      <c r="B316" s="93">
        <v>11.2</v>
      </c>
      <c r="C316" s="93">
        <v>12.5</v>
      </c>
      <c r="D316" s="40">
        <v>180</v>
      </c>
      <c r="E316" s="40">
        <v>1890</v>
      </c>
      <c r="F316" s="40">
        <v>42</v>
      </c>
      <c r="G316" s="111" t="s">
        <v>823</v>
      </c>
      <c r="H316" s="93">
        <v>48</v>
      </c>
      <c r="I316" s="1061">
        <v>1978</v>
      </c>
      <c r="J316" s="197">
        <f>IF(Начало!$B$8=0,0,I316*(1-Начало!$B$8))</f>
        <v>0</v>
      </c>
      <c r="K316" s="123"/>
      <c r="M316" s="625">
        <v>148000</v>
      </c>
      <c r="N316" s="991"/>
      <c r="O316" s="888"/>
      <c r="P316" s="1047"/>
      <c r="Q316" s="190">
        <f t="shared" si="122"/>
        <v>0</v>
      </c>
      <c r="R316" s="191">
        <f t="shared" si="123"/>
        <v>0</v>
      </c>
      <c r="S316" s="191">
        <f t="shared" si="124"/>
        <v>0</v>
      </c>
      <c r="T316" s="386">
        <v>1915</v>
      </c>
      <c r="U316" s="386">
        <v>330</v>
      </c>
      <c r="V316" s="386">
        <v>760</v>
      </c>
      <c r="W316" s="258">
        <f t="shared" si="126"/>
        <v>0.48028200000000004</v>
      </c>
      <c r="X316" s="1010">
        <v>58</v>
      </c>
      <c r="Y316" s="1198"/>
      <c r="Z316" s="1198"/>
      <c r="AA316" s="1056"/>
      <c r="AD316" s="1053"/>
      <c r="AF316" s="201"/>
    </row>
    <row r="317" spans="1:32" ht="12.75" customHeight="1" thickBot="1">
      <c r="A317" s="64" t="s">
        <v>1217</v>
      </c>
      <c r="B317" s="93">
        <v>14</v>
      </c>
      <c r="C317" s="93">
        <v>15</v>
      </c>
      <c r="D317" s="40">
        <v>180</v>
      </c>
      <c r="E317" s="40">
        <v>1890</v>
      </c>
      <c r="F317" s="40">
        <v>42</v>
      </c>
      <c r="G317" s="111" t="s">
        <v>823</v>
      </c>
      <c r="H317" s="93">
        <v>48</v>
      </c>
      <c r="I317" s="1061">
        <v>2017</v>
      </c>
      <c r="J317" s="197">
        <f>IF(Начало!$B$8=0,0,I317*(1-Начало!$B$8))</f>
        <v>0</v>
      </c>
      <c r="K317" s="123"/>
      <c r="M317" s="625">
        <v>151000</v>
      </c>
      <c r="N317" s="991"/>
      <c r="O317" s="888"/>
      <c r="P317" s="1047"/>
      <c r="Q317" s="190">
        <f t="shared" si="122"/>
        <v>0</v>
      </c>
      <c r="R317" s="191">
        <f t="shared" si="123"/>
        <v>0</v>
      </c>
      <c r="S317" s="191">
        <f t="shared" si="124"/>
        <v>0</v>
      </c>
      <c r="T317" s="386">
        <v>1915</v>
      </c>
      <c r="U317" s="386">
        <v>330</v>
      </c>
      <c r="V317" s="386">
        <v>760</v>
      </c>
      <c r="W317" s="258">
        <f t="shared" si="126"/>
        <v>0.48028200000000004</v>
      </c>
      <c r="X317" s="1010">
        <v>58</v>
      </c>
      <c r="Y317" s="1198"/>
      <c r="Z317" s="1198"/>
      <c r="AA317" s="1056"/>
      <c r="AD317" s="1053"/>
      <c r="AF317" s="201"/>
    </row>
    <row r="318" spans="1:32" ht="30" customHeight="1" thickBot="1">
      <c r="A318" s="1411" t="s">
        <v>1245</v>
      </c>
      <c r="B318" s="1412"/>
      <c r="C318" s="1412"/>
      <c r="D318" s="1412"/>
      <c r="E318" s="1412"/>
      <c r="F318" s="1412"/>
      <c r="G318" s="1412"/>
      <c r="H318" s="1412"/>
      <c r="I318" s="1412"/>
      <c r="J318" s="1412"/>
      <c r="K318" s="1413"/>
      <c r="M318" s="623"/>
      <c r="N318" s="215"/>
      <c r="O318" s="991"/>
      <c r="P318" s="215"/>
      <c r="Q318" s="190">
        <f t="shared" si="122"/>
        <v>0</v>
      </c>
      <c r="R318" s="191">
        <f t="shared" si="123"/>
        <v>0</v>
      </c>
      <c r="S318" s="191">
        <f t="shared" si="124"/>
        <v>0</v>
      </c>
      <c r="Y318" s="1198"/>
      <c r="Z318" s="1198"/>
      <c r="AA318" s="1056"/>
      <c r="AD318" s="1053"/>
      <c r="AF318" s="201"/>
    </row>
    <row r="319" spans="1:32" ht="12.75" customHeight="1">
      <c r="A319" s="182" t="s">
        <v>1218</v>
      </c>
      <c r="B319" s="455">
        <v>2.2000000000000002</v>
      </c>
      <c r="C319" s="455">
        <v>2.4</v>
      </c>
      <c r="D319" s="450">
        <v>40</v>
      </c>
      <c r="E319" s="450">
        <v>530</v>
      </c>
      <c r="F319" s="450">
        <v>29</v>
      </c>
      <c r="G319" s="458" t="s">
        <v>825</v>
      </c>
      <c r="H319" s="455">
        <v>28</v>
      </c>
      <c r="I319" s="1060">
        <v>1159</v>
      </c>
      <c r="J319" s="990">
        <f>IF(Начало!$B$8=0,0,I319*(1-Начало!$B$8))</f>
        <v>0</v>
      </c>
      <c r="K319" s="151"/>
      <c r="M319" s="627">
        <v>87000</v>
      </c>
      <c r="N319" s="991"/>
      <c r="O319" s="888"/>
      <c r="P319" s="1047"/>
      <c r="Q319" s="190">
        <f t="shared" si="122"/>
        <v>0</v>
      </c>
      <c r="R319" s="191">
        <f t="shared" si="123"/>
        <v>0</v>
      </c>
      <c r="S319" s="191">
        <f t="shared" si="124"/>
        <v>0</v>
      </c>
      <c r="T319" s="386">
        <v>1089</v>
      </c>
      <c r="U319" s="386">
        <v>683</v>
      </c>
      <c r="V319" s="386">
        <v>312</v>
      </c>
      <c r="W319" s="258">
        <f t="shared" ref="W319:W325" si="127">(T319/1000)*(U319/1000)*(V319/1000)</f>
        <v>0.23206154400000004</v>
      </c>
      <c r="X319" s="1010">
        <v>33</v>
      </c>
      <c r="Y319" s="1198"/>
      <c r="Z319" s="1198"/>
      <c r="AA319" s="1056"/>
      <c r="AD319" s="1053"/>
      <c r="AF319" s="201"/>
    </row>
    <row r="320" spans="1:32" ht="12.75" customHeight="1">
      <c r="A320" s="64" t="s">
        <v>1219</v>
      </c>
      <c r="B320" s="93">
        <v>2.8</v>
      </c>
      <c r="C320" s="93">
        <v>3.2</v>
      </c>
      <c r="D320" s="40">
        <v>45</v>
      </c>
      <c r="E320" s="40">
        <v>569</v>
      </c>
      <c r="F320" s="40">
        <v>29</v>
      </c>
      <c r="G320" s="111" t="s">
        <v>825</v>
      </c>
      <c r="H320" s="93">
        <v>28</v>
      </c>
      <c r="I320" s="1061">
        <v>1167</v>
      </c>
      <c r="J320" s="197">
        <f>IF(Начало!$B$8=0,0,I320*(1-Начало!$B$8))</f>
        <v>0</v>
      </c>
      <c r="K320" s="123"/>
      <c r="M320" s="625">
        <v>88000</v>
      </c>
      <c r="N320" s="991"/>
      <c r="O320" s="888"/>
      <c r="P320" s="1047"/>
      <c r="Q320" s="190">
        <f t="shared" si="122"/>
        <v>0</v>
      </c>
      <c r="R320" s="191">
        <f t="shared" si="123"/>
        <v>0</v>
      </c>
      <c r="S320" s="191">
        <f t="shared" si="124"/>
        <v>0</v>
      </c>
      <c r="T320" s="386">
        <v>1089</v>
      </c>
      <c r="U320" s="386">
        <v>683</v>
      </c>
      <c r="V320" s="386">
        <v>312</v>
      </c>
      <c r="W320" s="258">
        <f t="shared" si="127"/>
        <v>0.23206154400000004</v>
      </c>
      <c r="X320" s="1010">
        <v>33</v>
      </c>
      <c r="Y320" s="1198"/>
      <c r="Z320" s="1198"/>
      <c r="AA320" s="1056"/>
      <c r="AD320" s="1053"/>
      <c r="AF320" s="201"/>
    </row>
    <row r="321" spans="1:32" ht="12.75" customHeight="1">
      <c r="A321" s="64" t="s">
        <v>1220</v>
      </c>
      <c r="B321" s="93">
        <v>3.6</v>
      </c>
      <c r="C321" s="93">
        <v>4</v>
      </c>
      <c r="D321" s="40">
        <v>55</v>
      </c>
      <c r="E321" s="40">
        <v>624</v>
      </c>
      <c r="F321" s="40">
        <v>30</v>
      </c>
      <c r="G321" s="111" t="s">
        <v>826</v>
      </c>
      <c r="H321" s="93">
        <v>33</v>
      </c>
      <c r="I321" s="1061">
        <v>1283</v>
      </c>
      <c r="J321" s="197">
        <f>IF(Начало!$B$8=0,0,I321*(1-Начало!$B$8))</f>
        <v>0</v>
      </c>
      <c r="K321" s="123"/>
      <c r="M321" s="625">
        <v>96000</v>
      </c>
      <c r="N321" s="991"/>
      <c r="O321" s="888"/>
      <c r="P321" s="1047"/>
      <c r="Q321" s="190">
        <f t="shared" si="122"/>
        <v>0</v>
      </c>
      <c r="R321" s="191">
        <f t="shared" si="123"/>
        <v>0</v>
      </c>
      <c r="S321" s="191">
        <f t="shared" si="124"/>
        <v>0</v>
      </c>
      <c r="T321" s="386">
        <v>1289</v>
      </c>
      <c r="U321" s="386">
        <v>683</v>
      </c>
      <c r="V321" s="386">
        <v>312</v>
      </c>
      <c r="W321" s="258">
        <f t="shared" si="127"/>
        <v>0.27468074400000003</v>
      </c>
      <c r="X321" s="1010">
        <v>38.6</v>
      </c>
      <c r="Y321" s="1198"/>
      <c r="Z321" s="1198"/>
      <c r="AA321" s="1056"/>
      <c r="AD321" s="1053"/>
      <c r="AF321" s="201"/>
    </row>
    <row r="322" spans="1:32" ht="12.75" customHeight="1">
      <c r="A322" s="64" t="s">
        <v>1221</v>
      </c>
      <c r="B322" s="93">
        <v>4.5</v>
      </c>
      <c r="C322" s="93">
        <v>5</v>
      </c>
      <c r="D322" s="40">
        <v>60</v>
      </c>
      <c r="E322" s="40">
        <v>660</v>
      </c>
      <c r="F322" s="40">
        <v>30</v>
      </c>
      <c r="G322" s="111" t="s">
        <v>826</v>
      </c>
      <c r="H322" s="93">
        <v>33</v>
      </c>
      <c r="I322" s="1061">
        <v>1367</v>
      </c>
      <c r="J322" s="197">
        <f>IF(Начало!$B$8=0,0,I322*(1-Начало!$B$8))</f>
        <v>0</v>
      </c>
      <c r="K322" s="123"/>
      <c r="M322" s="625">
        <v>103000</v>
      </c>
      <c r="N322" s="991"/>
      <c r="O322" s="888"/>
      <c r="P322" s="1047"/>
      <c r="Q322" s="190">
        <f t="shared" si="122"/>
        <v>0</v>
      </c>
      <c r="R322" s="191">
        <f t="shared" si="123"/>
        <v>0</v>
      </c>
      <c r="S322" s="191">
        <f t="shared" si="124"/>
        <v>0</v>
      </c>
      <c r="T322" s="386">
        <v>1289</v>
      </c>
      <c r="U322" s="386">
        <v>683</v>
      </c>
      <c r="V322" s="386">
        <v>312</v>
      </c>
      <c r="W322" s="258">
        <f t="shared" si="127"/>
        <v>0.27468074400000003</v>
      </c>
      <c r="X322" s="1010">
        <v>38.6</v>
      </c>
      <c r="Y322" s="1198"/>
      <c r="Z322" s="1198"/>
      <c r="AA322" s="1056"/>
      <c r="AD322" s="1053"/>
      <c r="AF322" s="201"/>
    </row>
    <row r="323" spans="1:32" ht="12.75" customHeight="1">
      <c r="A323" s="64" t="s">
        <v>1222</v>
      </c>
      <c r="B323" s="93">
        <v>5.6</v>
      </c>
      <c r="C323" s="93">
        <v>6.3</v>
      </c>
      <c r="D323" s="40">
        <v>88</v>
      </c>
      <c r="E323" s="40">
        <v>1150</v>
      </c>
      <c r="F323" s="40">
        <v>31</v>
      </c>
      <c r="G323" s="111" t="s">
        <v>827</v>
      </c>
      <c r="H323" s="93">
        <v>40</v>
      </c>
      <c r="I323" s="1061">
        <v>1463</v>
      </c>
      <c r="J323" s="197">
        <f>IF(Начало!$B$8=0,0,I323*(1-Начало!$B$8))</f>
        <v>0</v>
      </c>
      <c r="K323" s="123"/>
      <c r="M323" s="625">
        <v>110000</v>
      </c>
      <c r="N323" s="991"/>
      <c r="O323" s="888"/>
      <c r="P323" s="1047"/>
      <c r="Q323" s="190">
        <f t="shared" si="122"/>
        <v>0</v>
      </c>
      <c r="R323" s="191">
        <f t="shared" si="123"/>
        <v>0</v>
      </c>
      <c r="S323" s="191">
        <f t="shared" si="124"/>
        <v>0</v>
      </c>
      <c r="T323" s="386">
        <v>1589</v>
      </c>
      <c r="U323" s="386">
        <v>683</v>
      </c>
      <c r="V323" s="386">
        <v>312</v>
      </c>
      <c r="W323" s="258">
        <f t="shared" si="127"/>
        <v>0.33860954400000004</v>
      </c>
      <c r="X323" s="1010">
        <v>46</v>
      </c>
      <c r="Y323" s="1198"/>
      <c r="Z323" s="1198"/>
      <c r="AA323" s="1056"/>
      <c r="AD323" s="1053"/>
      <c r="AF323" s="201"/>
    </row>
    <row r="324" spans="1:32" ht="12.75" customHeight="1">
      <c r="A324" s="64" t="s">
        <v>1223</v>
      </c>
      <c r="B324" s="93">
        <v>7.1</v>
      </c>
      <c r="C324" s="93">
        <v>8</v>
      </c>
      <c r="D324" s="40">
        <v>110</v>
      </c>
      <c r="E324" s="40">
        <v>1380</v>
      </c>
      <c r="F324" s="40">
        <v>33</v>
      </c>
      <c r="G324" s="111" t="s">
        <v>827</v>
      </c>
      <c r="H324" s="93">
        <v>40</v>
      </c>
      <c r="I324" s="1061">
        <v>1511</v>
      </c>
      <c r="J324" s="197">
        <f>IF(Начало!$B$8=0,0,I324*(1-Начало!$B$8))</f>
        <v>0</v>
      </c>
      <c r="K324" s="123"/>
      <c r="M324" s="625">
        <v>113000</v>
      </c>
      <c r="N324" s="991"/>
      <c r="O324" s="888"/>
      <c r="P324" s="1047"/>
      <c r="Q324" s="190">
        <f t="shared" si="122"/>
        <v>0</v>
      </c>
      <c r="R324" s="191">
        <f t="shared" si="123"/>
        <v>0</v>
      </c>
      <c r="S324" s="191">
        <f t="shared" si="124"/>
        <v>0</v>
      </c>
      <c r="T324" s="386">
        <v>1589</v>
      </c>
      <c r="U324" s="386">
        <v>683</v>
      </c>
      <c r="V324" s="386">
        <v>312</v>
      </c>
      <c r="W324" s="258">
        <f t="shared" si="127"/>
        <v>0.33860954400000004</v>
      </c>
      <c r="X324" s="1010">
        <v>46</v>
      </c>
      <c r="Y324" s="1198"/>
      <c r="Z324" s="1198"/>
      <c r="AA324" s="1056"/>
      <c r="AD324" s="1053"/>
      <c r="AF324" s="201"/>
    </row>
    <row r="325" spans="1:32" ht="12.75" customHeight="1" thickBot="1">
      <c r="A325" s="183" t="s">
        <v>1224</v>
      </c>
      <c r="B325" s="449">
        <v>8</v>
      </c>
      <c r="C325" s="449">
        <v>9</v>
      </c>
      <c r="D325" s="452">
        <v>130</v>
      </c>
      <c r="E325" s="40">
        <v>1380</v>
      </c>
      <c r="F325" s="452">
        <v>33</v>
      </c>
      <c r="G325" s="453" t="s">
        <v>827</v>
      </c>
      <c r="H325" s="449">
        <v>41.5</v>
      </c>
      <c r="I325" s="732">
        <v>1615</v>
      </c>
      <c r="J325" s="224">
        <f>IF(Начало!$B$8=0,0,I325*(1-Начало!$B$8))</f>
        <v>0</v>
      </c>
      <c r="K325" s="125"/>
      <c r="M325" s="629">
        <v>121000</v>
      </c>
      <c r="N325" s="991"/>
      <c r="O325" s="888"/>
      <c r="P325" s="1047"/>
      <c r="Q325" s="190">
        <f t="shared" si="122"/>
        <v>0</v>
      </c>
      <c r="R325" s="191">
        <f t="shared" si="123"/>
        <v>0</v>
      </c>
      <c r="S325" s="191">
        <f t="shared" si="124"/>
        <v>0</v>
      </c>
      <c r="T325" s="386">
        <v>1589</v>
      </c>
      <c r="U325" s="386">
        <v>683</v>
      </c>
      <c r="V325" s="386">
        <v>312</v>
      </c>
      <c r="W325" s="258">
        <f t="shared" si="127"/>
        <v>0.33860954400000004</v>
      </c>
      <c r="X325" s="1010">
        <v>47.5</v>
      </c>
      <c r="Y325" s="1198"/>
      <c r="Z325" s="1198"/>
      <c r="AA325" s="1056"/>
      <c r="AD325" s="1053"/>
      <c r="AF325" s="201"/>
    </row>
    <row r="326" spans="1:32" ht="28.5" customHeight="1" thickBot="1">
      <c r="A326" s="1411" t="s">
        <v>1270</v>
      </c>
      <c r="B326" s="1412"/>
      <c r="C326" s="1412"/>
      <c r="D326" s="1412"/>
      <c r="E326" s="1412"/>
      <c r="F326" s="1412"/>
      <c r="G326" s="1412"/>
      <c r="H326" s="1412"/>
      <c r="I326" s="1412"/>
      <c r="J326" s="1412"/>
      <c r="K326" s="1413"/>
      <c r="M326" s="623"/>
      <c r="N326" s="215"/>
      <c r="O326" s="997"/>
      <c r="P326" s="215"/>
      <c r="Q326" s="190">
        <f t="shared" si="122"/>
        <v>0</v>
      </c>
      <c r="R326" s="191">
        <f t="shared" si="123"/>
        <v>0</v>
      </c>
      <c r="S326" s="191">
        <f t="shared" si="124"/>
        <v>0</v>
      </c>
      <c r="X326" s="1011"/>
      <c r="Y326" s="1198"/>
      <c r="Z326" s="1198"/>
      <c r="AA326" s="1056"/>
      <c r="AD326" s="1053"/>
      <c r="AF326" s="201"/>
    </row>
    <row r="327" spans="1:32" ht="12.75" customHeight="1">
      <c r="A327" s="182" t="s">
        <v>1246</v>
      </c>
      <c r="B327" s="455">
        <v>2.2000000000000002</v>
      </c>
      <c r="C327" s="455">
        <v>2.4</v>
      </c>
      <c r="D327" s="450">
        <v>40</v>
      </c>
      <c r="E327" s="450">
        <v>530</v>
      </c>
      <c r="F327" s="450">
        <v>29</v>
      </c>
      <c r="G327" s="458" t="s">
        <v>1247</v>
      </c>
      <c r="H327" s="455">
        <v>28</v>
      </c>
      <c r="I327" s="1060">
        <v>1150</v>
      </c>
      <c r="J327" s="197">
        <f>IF(Начало!$B$8=0,0,I327*(1-Начало!$B$8))</f>
        <v>0</v>
      </c>
      <c r="K327" s="151"/>
      <c r="M327" s="627">
        <v>86000</v>
      </c>
      <c r="N327" s="997"/>
      <c r="O327" s="888"/>
      <c r="P327" s="1047"/>
      <c r="Q327" s="190">
        <f t="shared" si="122"/>
        <v>0</v>
      </c>
      <c r="R327" s="191">
        <f t="shared" si="123"/>
        <v>0</v>
      </c>
      <c r="S327" s="191">
        <f t="shared" si="124"/>
        <v>0</v>
      </c>
      <c r="T327" s="386">
        <v>1182</v>
      </c>
      <c r="U327" s="386">
        <v>683</v>
      </c>
      <c r="V327" s="386">
        <v>312</v>
      </c>
      <c r="W327" s="258">
        <f t="shared" ref="W327:W333" si="128">(T327/1000)*(U327/1000)*(V327/1000)</f>
        <v>0.25187947199999999</v>
      </c>
      <c r="X327" s="1010">
        <v>35</v>
      </c>
      <c r="Y327" s="1198"/>
      <c r="Z327" s="1198"/>
      <c r="AA327" s="1056"/>
      <c r="AD327" s="1053"/>
      <c r="AF327" s="201"/>
    </row>
    <row r="328" spans="1:32" ht="12.75" customHeight="1">
      <c r="A328" s="64" t="s">
        <v>1248</v>
      </c>
      <c r="B328" s="93">
        <v>2.8</v>
      </c>
      <c r="C328" s="93">
        <v>3.2</v>
      </c>
      <c r="D328" s="40">
        <v>45</v>
      </c>
      <c r="E328" s="40">
        <v>569</v>
      </c>
      <c r="F328" s="40">
        <v>29</v>
      </c>
      <c r="G328" s="111" t="s">
        <v>1247</v>
      </c>
      <c r="H328" s="93">
        <v>28</v>
      </c>
      <c r="I328" s="1061">
        <v>1167</v>
      </c>
      <c r="J328" s="197">
        <f>IF(Начало!$B$8=0,0,I328*(1-Начало!$B$8))</f>
        <v>0</v>
      </c>
      <c r="K328" s="123"/>
      <c r="M328" s="625">
        <v>88000</v>
      </c>
      <c r="N328" s="997"/>
      <c r="O328" s="888"/>
      <c r="P328" s="1047"/>
      <c r="Q328" s="190">
        <f t="shared" si="122"/>
        <v>0</v>
      </c>
      <c r="R328" s="191">
        <f t="shared" si="123"/>
        <v>0</v>
      </c>
      <c r="S328" s="191">
        <f t="shared" si="124"/>
        <v>0</v>
      </c>
      <c r="T328" s="386">
        <v>1182</v>
      </c>
      <c r="U328" s="386">
        <v>683</v>
      </c>
      <c r="V328" s="386">
        <v>312</v>
      </c>
      <c r="W328" s="258">
        <f t="shared" si="128"/>
        <v>0.25187947199999999</v>
      </c>
      <c r="X328" s="1010">
        <v>35</v>
      </c>
      <c r="Y328" s="1198"/>
      <c r="Z328" s="1198"/>
      <c r="AA328" s="1056"/>
      <c r="AD328" s="1053"/>
      <c r="AF328" s="201"/>
    </row>
    <row r="329" spans="1:32" ht="12.75" customHeight="1">
      <c r="A329" s="64" t="s">
        <v>1249</v>
      </c>
      <c r="B329" s="93">
        <v>3.6</v>
      </c>
      <c r="C329" s="93">
        <v>4</v>
      </c>
      <c r="D329" s="40">
        <v>55</v>
      </c>
      <c r="E329" s="40">
        <v>624</v>
      </c>
      <c r="F329" s="40">
        <v>30</v>
      </c>
      <c r="G329" s="111" t="s">
        <v>1250</v>
      </c>
      <c r="H329" s="93">
        <v>33</v>
      </c>
      <c r="I329" s="1061">
        <v>1283</v>
      </c>
      <c r="J329" s="197">
        <f>IF(Начало!$B$8=0,0,I329*(1-Начало!$B$8))</f>
        <v>0</v>
      </c>
      <c r="K329" s="123"/>
      <c r="M329" s="625">
        <v>96000</v>
      </c>
      <c r="N329" s="997"/>
      <c r="O329" s="888"/>
      <c r="P329" s="1047"/>
      <c r="Q329" s="190">
        <f t="shared" si="122"/>
        <v>0</v>
      </c>
      <c r="R329" s="191">
        <f t="shared" si="123"/>
        <v>0</v>
      </c>
      <c r="S329" s="191">
        <f t="shared" si="124"/>
        <v>0</v>
      </c>
      <c r="T329" s="386">
        <v>1382</v>
      </c>
      <c r="U329" s="386">
        <v>683</v>
      </c>
      <c r="V329" s="386">
        <v>312</v>
      </c>
      <c r="W329" s="258">
        <f t="shared" si="128"/>
        <v>0.29449867200000002</v>
      </c>
      <c r="X329" s="1010">
        <v>40.700000000000003</v>
      </c>
      <c r="Y329" s="1198"/>
      <c r="Z329" s="1198"/>
      <c r="AA329" s="1056"/>
      <c r="AD329" s="1053"/>
      <c r="AF329" s="201"/>
    </row>
    <row r="330" spans="1:32" ht="12.75" customHeight="1">
      <c r="A330" s="64" t="s">
        <v>1251</v>
      </c>
      <c r="B330" s="93">
        <v>4.5</v>
      </c>
      <c r="C330" s="93">
        <v>5</v>
      </c>
      <c r="D330" s="40">
        <v>60</v>
      </c>
      <c r="E330" s="40">
        <v>660</v>
      </c>
      <c r="F330" s="40">
        <v>30</v>
      </c>
      <c r="G330" s="111" t="s">
        <v>1250</v>
      </c>
      <c r="H330" s="93">
        <v>33</v>
      </c>
      <c r="I330" s="1061">
        <v>1370</v>
      </c>
      <c r="J330" s="197">
        <f>IF(Начало!$B$8=0,0,I330*(1-Начало!$B$8))</f>
        <v>0</v>
      </c>
      <c r="K330" s="123"/>
      <c r="M330" s="625">
        <v>103000</v>
      </c>
      <c r="N330" s="997"/>
      <c r="O330" s="888"/>
      <c r="P330" s="1047"/>
      <c r="Q330" s="190">
        <f t="shared" si="122"/>
        <v>0</v>
      </c>
      <c r="R330" s="191">
        <f t="shared" si="123"/>
        <v>0</v>
      </c>
      <c r="S330" s="191">
        <f t="shared" si="124"/>
        <v>0</v>
      </c>
      <c r="T330" s="386">
        <v>1382</v>
      </c>
      <c r="U330" s="386">
        <v>683</v>
      </c>
      <c r="V330" s="386">
        <v>312</v>
      </c>
      <c r="W330" s="258">
        <f t="shared" si="128"/>
        <v>0.29449867200000002</v>
      </c>
      <c r="X330" s="1010">
        <v>40.700000000000003</v>
      </c>
      <c r="Y330" s="1198"/>
      <c r="Z330" s="1198"/>
      <c r="AA330" s="1056"/>
      <c r="AD330" s="1053"/>
      <c r="AF330" s="201"/>
    </row>
    <row r="331" spans="1:32" ht="12.75" customHeight="1">
      <c r="A331" s="64" t="s">
        <v>1252</v>
      </c>
      <c r="B331" s="93">
        <v>5.6</v>
      </c>
      <c r="C331" s="93">
        <v>6.3</v>
      </c>
      <c r="D331" s="40">
        <v>88</v>
      </c>
      <c r="E331" s="40">
        <v>1150</v>
      </c>
      <c r="F331" s="40">
        <v>31</v>
      </c>
      <c r="G331" s="111" t="s">
        <v>1253</v>
      </c>
      <c r="H331" s="93">
        <v>40.4</v>
      </c>
      <c r="I331" s="1061">
        <v>1466</v>
      </c>
      <c r="J331" s="197">
        <f>IF(Начало!$B$8=0,0,I331*(1-Начало!$B$8))</f>
        <v>0</v>
      </c>
      <c r="K331" s="123"/>
      <c r="M331" s="625">
        <v>110000</v>
      </c>
      <c r="N331" s="997"/>
      <c r="O331" s="888"/>
      <c r="P331" s="1047"/>
      <c r="Q331" s="190">
        <f t="shared" si="122"/>
        <v>0</v>
      </c>
      <c r="R331" s="191">
        <f t="shared" si="123"/>
        <v>0</v>
      </c>
      <c r="S331" s="191">
        <f t="shared" si="124"/>
        <v>0</v>
      </c>
      <c r="T331" s="386">
        <v>1682</v>
      </c>
      <c r="U331" s="386">
        <v>683</v>
      </c>
      <c r="V331" s="386">
        <v>312</v>
      </c>
      <c r="W331" s="258">
        <f t="shared" si="128"/>
        <v>0.35842747200000002</v>
      </c>
      <c r="X331" s="1010">
        <v>48.6</v>
      </c>
      <c r="Y331" s="1198"/>
      <c r="Z331" s="1198"/>
      <c r="AA331" s="1056"/>
      <c r="AD331" s="1053"/>
      <c r="AF331" s="201"/>
    </row>
    <row r="332" spans="1:32" ht="12.75" customHeight="1">
      <c r="A332" s="64" t="s">
        <v>1254</v>
      </c>
      <c r="B332" s="93">
        <v>7.1</v>
      </c>
      <c r="C332" s="93">
        <v>8</v>
      </c>
      <c r="D332" s="40">
        <v>110</v>
      </c>
      <c r="E332" s="40">
        <v>1380</v>
      </c>
      <c r="F332" s="40">
        <v>33</v>
      </c>
      <c r="G332" s="111" t="s">
        <v>1253</v>
      </c>
      <c r="H332" s="93">
        <v>40.4</v>
      </c>
      <c r="I332" s="1061">
        <v>1511</v>
      </c>
      <c r="J332" s="197">
        <f>IF(Начало!$B$8=0,0,I332*(1-Начало!$B$8))</f>
        <v>0</v>
      </c>
      <c r="K332" s="123"/>
      <c r="M332" s="625">
        <v>113000</v>
      </c>
      <c r="N332" s="997"/>
      <c r="O332" s="888"/>
      <c r="P332" s="1047"/>
      <c r="Q332" s="190">
        <f t="shared" si="122"/>
        <v>0</v>
      </c>
      <c r="R332" s="191">
        <f t="shared" si="123"/>
        <v>0</v>
      </c>
      <c r="S332" s="191">
        <f t="shared" si="124"/>
        <v>0</v>
      </c>
      <c r="T332" s="386">
        <v>1682</v>
      </c>
      <c r="U332" s="386">
        <v>683</v>
      </c>
      <c r="V332" s="386">
        <v>312</v>
      </c>
      <c r="W332" s="258">
        <f t="shared" si="128"/>
        <v>0.35842747200000002</v>
      </c>
      <c r="X332" s="1010">
        <v>48.6</v>
      </c>
      <c r="Y332" s="1198"/>
      <c r="Z332" s="1198"/>
      <c r="AA332" s="1056"/>
      <c r="AD332" s="1053"/>
      <c r="AF332" s="201"/>
    </row>
    <row r="333" spans="1:32" ht="12.75" customHeight="1" thickBot="1">
      <c r="A333" s="183" t="s">
        <v>1255</v>
      </c>
      <c r="B333" s="449">
        <v>8</v>
      </c>
      <c r="C333" s="449">
        <v>9</v>
      </c>
      <c r="D333" s="452">
        <v>130</v>
      </c>
      <c r="E333" s="40">
        <v>1380</v>
      </c>
      <c r="F333" s="452">
        <v>33</v>
      </c>
      <c r="G333" s="453" t="s">
        <v>1253</v>
      </c>
      <c r="H333" s="449">
        <v>41.5</v>
      </c>
      <c r="I333" s="732">
        <v>1620</v>
      </c>
      <c r="J333" s="197">
        <f>IF(Начало!$B$8=0,0,I333*(1-Начало!$B$8))</f>
        <v>0</v>
      </c>
      <c r="K333" s="125"/>
      <c r="M333" s="629">
        <v>122000</v>
      </c>
      <c r="N333" s="997"/>
      <c r="O333" s="888"/>
      <c r="P333" s="1047"/>
      <c r="Q333" s="190">
        <f t="shared" si="122"/>
        <v>0</v>
      </c>
      <c r="R333" s="191">
        <f t="shared" si="123"/>
        <v>0</v>
      </c>
      <c r="S333" s="191">
        <f t="shared" si="124"/>
        <v>0</v>
      </c>
      <c r="T333" s="386">
        <v>1682</v>
      </c>
      <c r="U333" s="386">
        <v>683</v>
      </c>
      <c r="V333" s="386">
        <v>312</v>
      </c>
      <c r="W333" s="258">
        <f t="shared" si="128"/>
        <v>0.35842747200000002</v>
      </c>
      <c r="X333" s="1010">
        <v>49.5</v>
      </c>
      <c r="Y333" s="1198"/>
      <c r="Z333" s="1198"/>
      <c r="AA333" s="1056"/>
      <c r="AD333" s="1053"/>
      <c r="AF333" s="201"/>
    </row>
    <row r="334" spans="1:32" ht="28.5" customHeight="1" thickBot="1">
      <c r="A334" s="1411" t="s">
        <v>1272</v>
      </c>
      <c r="B334" s="1412"/>
      <c r="C334" s="1412"/>
      <c r="D334" s="1412"/>
      <c r="E334" s="1412"/>
      <c r="F334" s="1412"/>
      <c r="G334" s="1412"/>
      <c r="H334" s="1412"/>
      <c r="I334" s="1412"/>
      <c r="J334" s="1412"/>
      <c r="K334" s="1413"/>
      <c r="M334" s="623"/>
      <c r="N334" s="215"/>
      <c r="O334" s="997"/>
      <c r="P334" s="215"/>
      <c r="Q334" s="190">
        <f t="shared" si="122"/>
        <v>0</v>
      </c>
      <c r="R334" s="191">
        <f t="shared" si="123"/>
        <v>0</v>
      </c>
      <c r="S334" s="191">
        <f t="shared" si="124"/>
        <v>0</v>
      </c>
      <c r="X334" s="1011"/>
      <c r="Y334" s="1198"/>
      <c r="Z334" s="1198"/>
      <c r="AA334" s="1056"/>
      <c r="AD334" s="1053"/>
      <c r="AF334" s="201"/>
    </row>
    <row r="335" spans="1:32" ht="12.75" customHeight="1">
      <c r="A335" s="182" t="s">
        <v>1256</v>
      </c>
      <c r="B335" s="455">
        <v>2.2000000000000002</v>
      </c>
      <c r="C335" s="455">
        <v>2.4</v>
      </c>
      <c r="D335" s="450">
        <v>40</v>
      </c>
      <c r="E335" s="450">
        <v>530</v>
      </c>
      <c r="F335" s="450">
        <v>29</v>
      </c>
      <c r="G335" s="458" t="s">
        <v>1257</v>
      </c>
      <c r="H335" s="455">
        <v>21</v>
      </c>
      <c r="I335" s="1060">
        <v>1051</v>
      </c>
      <c r="J335" s="197">
        <f>IF(Начало!$B$8=0,0,I335*(1-Начало!$B$8))</f>
        <v>0</v>
      </c>
      <c r="K335" s="151"/>
      <c r="M335" s="627">
        <v>79000</v>
      </c>
      <c r="N335" s="997"/>
      <c r="O335" s="888"/>
      <c r="P335" s="1047"/>
      <c r="Q335" s="190">
        <f t="shared" si="122"/>
        <v>0</v>
      </c>
      <c r="R335" s="191">
        <f t="shared" si="123"/>
        <v>0</v>
      </c>
      <c r="S335" s="191">
        <f t="shared" si="124"/>
        <v>0</v>
      </c>
      <c r="T335" s="386">
        <v>925</v>
      </c>
      <c r="U335" s="386">
        <v>639</v>
      </c>
      <c r="V335" s="386">
        <v>305</v>
      </c>
      <c r="W335" s="258">
        <f t="shared" ref="W335:W341" si="129">(T335/1000)*(U335/1000)*(V335/1000)</f>
        <v>0.180277875</v>
      </c>
      <c r="X335" s="1010">
        <v>25.5</v>
      </c>
      <c r="Y335" s="1198"/>
      <c r="Z335" s="1198"/>
      <c r="AA335" s="1056"/>
      <c r="AD335" s="1053"/>
      <c r="AF335" s="201"/>
    </row>
    <row r="336" spans="1:32" ht="12.75" customHeight="1">
      <c r="A336" s="64" t="s">
        <v>1258</v>
      </c>
      <c r="B336" s="93">
        <v>2.8</v>
      </c>
      <c r="C336" s="93">
        <v>3.2</v>
      </c>
      <c r="D336" s="40">
        <v>45</v>
      </c>
      <c r="E336" s="40">
        <v>569</v>
      </c>
      <c r="F336" s="40">
        <v>29</v>
      </c>
      <c r="G336" s="451" t="s">
        <v>1257</v>
      </c>
      <c r="H336" s="93">
        <v>21</v>
      </c>
      <c r="I336" s="1061">
        <v>1062</v>
      </c>
      <c r="J336" s="197">
        <f>IF(Начало!$B$8=0,0,I336*(1-Начало!$B$8))</f>
        <v>0</v>
      </c>
      <c r="K336" s="123"/>
      <c r="M336" s="625">
        <v>80000</v>
      </c>
      <c r="N336" s="997"/>
      <c r="O336" s="888"/>
      <c r="P336" s="1047"/>
      <c r="Q336" s="190">
        <f t="shared" si="122"/>
        <v>0</v>
      </c>
      <c r="R336" s="191">
        <f t="shared" si="123"/>
        <v>0</v>
      </c>
      <c r="S336" s="191">
        <f t="shared" si="124"/>
        <v>0</v>
      </c>
      <c r="T336" s="386">
        <v>925</v>
      </c>
      <c r="U336" s="386">
        <v>639</v>
      </c>
      <c r="V336" s="386">
        <v>305</v>
      </c>
      <c r="W336" s="258">
        <f t="shared" si="129"/>
        <v>0.180277875</v>
      </c>
      <c r="X336" s="1010">
        <v>25.5</v>
      </c>
      <c r="Y336" s="1198"/>
      <c r="Z336" s="1198"/>
      <c r="AA336" s="1056"/>
      <c r="AD336" s="1053"/>
      <c r="AF336" s="201"/>
    </row>
    <row r="337" spans="1:32" ht="12.75" customHeight="1">
      <c r="A337" s="64" t="s">
        <v>1259</v>
      </c>
      <c r="B337" s="93">
        <v>3.6</v>
      </c>
      <c r="C337" s="93">
        <v>4</v>
      </c>
      <c r="D337" s="40">
        <v>55</v>
      </c>
      <c r="E337" s="40">
        <v>624</v>
      </c>
      <c r="F337" s="40">
        <v>30</v>
      </c>
      <c r="G337" s="111" t="s">
        <v>1260</v>
      </c>
      <c r="H337" s="93">
        <v>25.2</v>
      </c>
      <c r="I337" s="1061">
        <v>1190</v>
      </c>
      <c r="J337" s="197">
        <f>IF(Начало!$B$8=0,0,I337*(1-Начало!$B$8))</f>
        <v>0</v>
      </c>
      <c r="K337" s="123"/>
      <c r="M337" s="625">
        <v>89000</v>
      </c>
      <c r="N337" s="997"/>
      <c r="O337" s="888"/>
      <c r="P337" s="1047"/>
      <c r="Q337" s="190">
        <f t="shared" si="122"/>
        <v>0</v>
      </c>
      <c r="R337" s="191">
        <f t="shared" si="123"/>
        <v>0</v>
      </c>
      <c r="S337" s="191">
        <f t="shared" si="124"/>
        <v>0</v>
      </c>
      <c r="T337" s="386">
        <v>1139</v>
      </c>
      <c r="U337" s="386">
        <v>639</v>
      </c>
      <c r="V337" s="386">
        <v>305</v>
      </c>
      <c r="W337" s="258">
        <f t="shared" si="129"/>
        <v>0.22198540500000002</v>
      </c>
      <c r="X337" s="1010">
        <v>30.5</v>
      </c>
      <c r="Y337" s="1198"/>
      <c r="Z337" s="1198"/>
      <c r="AA337" s="1056"/>
      <c r="AD337" s="1053"/>
      <c r="AF337" s="201"/>
    </row>
    <row r="338" spans="1:32" ht="12.75" customHeight="1">
      <c r="A338" s="64" t="s">
        <v>1261</v>
      </c>
      <c r="B338" s="93">
        <v>4.5</v>
      </c>
      <c r="C338" s="93">
        <v>5</v>
      </c>
      <c r="D338" s="40">
        <v>60</v>
      </c>
      <c r="E338" s="40">
        <v>660</v>
      </c>
      <c r="F338" s="40">
        <v>30</v>
      </c>
      <c r="G338" s="111" t="s">
        <v>1260</v>
      </c>
      <c r="H338" s="93">
        <v>25.2</v>
      </c>
      <c r="I338" s="1061">
        <v>1263</v>
      </c>
      <c r="J338" s="197">
        <f>IF(Начало!$B$8=0,0,I338*(1-Начало!$B$8))</f>
        <v>0</v>
      </c>
      <c r="K338" s="123"/>
      <c r="M338" s="625">
        <v>95000</v>
      </c>
      <c r="N338" s="997"/>
      <c r="O338" s="888"/>
      <c r="P338" s="1047"/>
      <c r="Q338" s="190">
        <f t="shared" si="122"/>
        <v>0</v>
      </c>
      <c r="R338" s="191">
        <f t="shared" si="123"/>
        <v>0</v>
      </c>
      <c r="S338" s="191">
        <f t="shared" si="124"/>
        <v>0</v>
      </c>
      <c r="T338" s="386">
        <v>1139</v>
      </c>
      <c r="U338" s="386">
        <v>639</v>
      </c>
      <c r="V338" s="386">
        <v>305</v>
      </c>
      <c r="W338" s="258">
        <f t="shared" si="129"/>
        <v>0.22198540500000002</v>
      </c>
      <c r="X338" s="1010">
        <v>30.5</v>
      </c>
      <c r="Y338" s="1198"/>
      <c r="Z338" s="1198"/>
      <c r="AA338" s="1056"/>
      <c r="AD338" s="1053"/>
      <c r="AF338" s="201"/>
    </row>
    <row r="339" spans="1:32" ht="12.75" customHeight="1">
      <c r="A339" s="64" t="s">
        <v>1262</v>
      </c>
      <c r="B339" s="93">
        <v>5.6</v>
      </c>
      <c r="C339" s="93">
        <v>6.3</v>
      </c>
      <c r="D339" s="40">
        <v>88</v>
      </c>
      <c r="E339" s="40">
        <v>1150</v>
      </c>
      <c r="F339" s="40">
        <v>31</v>
      </c>
      <c r="G339" s="111" t="s">
        <v>1263</v>
      </c>
      <c r="H339" s="93">
        <v>30.5</v>
      </c>
      <c r="I339" s="1061">
        <v>1368</v>
      </c>
      <c r="J339" s="197">
        <f>IF(Начало!$B$8=0,0,I339*(1-Начало!$B$8))</f>
        <v>0</v>
      </c>
      <c r="K339" s="123"/>
      <c r="M339" s="625">
        <v>103000</v>
      </c>
      <c r="N339" s="997"/>
      <c r="O339" s="888"/>
      <c r="P339" s="1047"/>
      <c r="Q339" s="190">
        <f t="shared" si="122"/>
        <v>0</v>
      </c>
      <c r="R339" s="191">
        <f t="shared" si="123"/>
        <v>0</v>
      </c>
      <c r="S339" s="191">
        <f t="shared" si="124"/>
        <v>0</v>
      </c>
      <c r="T339" s="386">
        <v>1425</v>
      </c>
      <c r="U339" s="386">
        <v>639</v>
      </c>
      <c r="V339" s="386">
        <v>345</v>
      </c>
      <c r="W339" s="258">
        <f t="shared" si="129"/>
        <v>0.31414837499999998</v>
      </c>
      <c r="X339" s="1010">
        <v>35.5</v>
      </c>
      <c r="Y339" s="1198"/>
      <c r="Z339" s="1198"/>
      <c r="AA339" s="1056"/>
      <c r="AD339" s="1053"/>
      <c r="AF339" s="201"/>
    </row>
    <row r="340" spans="1:32" ht="12.75" customHeight="1">
      <c r="A340" s="64" t="s">
        <v>1264</v>
      </c>
      <c r="B340" s="93">
        <v>7.1</v>
      </c>
      <c r="C340" s="93">
        <v>8</v>
      </c>
      <c r="D340" s="40">
        <v>110</v>
      </c>
      <c r="E340" s="40">
        <v>1380</v>
      </c>
      <c r="F340" s="40">
        <v>33</v>
      </c>
      <c r="G340" s="111" t="s">
        <v>1263</v>
      </c>
      <c r="H340" s="93">
        <v>30.5</v>
      </c>
      <c r="I340" s="1061">
        <v>1407</v>
      </c>
      <c r="J340" s="197">
        <f>IF(Начало!$B$8=0,0,I340*(1-Начало!$B$8))</f>
        <v>0</v>
      </c>
      <c r="K340" s="123"/>
      <c r="M340" s="625">
        <v>106000</v>
      </c>
      <c r="N340" s="997"/>
      <c r="O340" s="888"/>
      <c r="P340" s="1047"/>
      <c r="Q340" s="190">
        <f t="shared" si="122"/>
        <v>0</v>
      </c>
      <c r="R340" s="191">
        <f t="shared" si="123"/>
        <v>0</v>
      </c>
      <c r="S340" s="191">
        <f t="shared" si="124"/>
        <v>0</v>
      </c>
      <c r="T340" s="386">
        <v>1425</v>
      </c>
      <c r="U340" s="386">
        <v>639</v>
      </c>
      <c r="V340" s="386">
        <v>345</v>
      </c>
      <c r="W340" s="258">
        <f t="shared" si="129"/>
        <v>0.31414837499999998</v>
      </c>
      <c r="X340" s="1010">
        <v>35.5</v>
      </c>
      <c r="Y340" s="1198"/>
      <c r="Z340" s="1198"/>
      <c r="AA340" s="1056"/>
      <c r="AD340" s="1053"/>
      <c r="AF340" s="201"/>
    </row>
    <row r="341" spans="1:32" ht="12.75" customHeight="1" thickBot="1">
      <c r="A341" s="183" t="s">
        <v>1265</v>
      </c>
      <c r="B341" s="449">
        <v>8</v>
      </c>
      <c r="C341" s="449">
        <v>9</v>
      </c>
      <c r="D341" s="452">
        <v>130</v>
      </c>
      <c r="E341" s="40">
        <v>1380</v>
      </c>
      <c r="F341" s="452">
        <v>33</v>
      </c>
      <c r="G341" s="453" t="s">
        <v>1263</v>
      </c>
      <c r="H341" s="449">
        <v>32</v>
      </c>
      <c r="I341" s="732">
        <v>1511</v>
      </c>
      <c r="J341" s="197">
        <f>IF(Начало!$B$8=0,0,I341*(1-Начало!$B$8))</f>
        <v>0</v>
      </c>
      <c r="K341" s="125"/>
      <c r="M341" s="629">
        <v>113000</v>
      </c>
      <c r="N341" s="997"/>
      <c r="O341" s="888"/>
      <c r="P341" s="1047"/>
      <c r="Q341" s="190">
        <f t="shared" si="122"/>
        <v>0</v>
      </c>
      <c r="R341" s="191">
        <f t="shared" si="123"/>
        <v>0</v>
      </c>
      <c r="S341" s="191">
        <f t="shared" si="124"/>
        <v>0</v>
      </c>
      <c r="T341" s="386">
        <v>1425</v>
      </c>
      <c r="U341" s="386">
        <v>639</v>
      </c>
      <c r="V341" s="386">
        <v>345</v>
      </c>
      <c r="W341" s="258">
        <f t="shared" si="129"/>
        <v>0.31414837499999998</v>
      </c>
      <c r="X341" s="1010">
        <v>37</v>
      </c>
      <c r="Y341" s="1198"/>
      <c r="Z341" s="1198"/>
      <c r="AA341" s="1056"/>
      <c r="AD341" s="1053"/>
      <c r="AF341" s="201"/>
    </row>
    <row r="342" spans="1:32" ht="26.85" customHeight="1" thickBot="1">
      <c r="A342" s="1411" t="s">
        <v>1271</v>
      </c>
      <c r="B342" s="1412"/>
      <c r="C342" s="1412"/>
      <c r="D342" s="1412"/>
      <c r="E342" s="1412"/>
      <c r="F342" s="1412"/>
      <c r="G342" s="1412"/>
      <c r="H342" s="1412"/>
      <c r="I342" s="1412"/>
      <c r="J342" s="1412"/>
      <c r="K342" s="1413"/>
      <c r="M342" s="623"/>
      <c r="N342" s="215"/>
      <c r="O342" s="997"/>
      <c r="P342" s="215"/>
      <c r="Q342" s="190">
        <f t="shared" si="122"/>
        <v>0</v>
      </c>
      <c r="R342" s="191">
        <f t="shared" si="123"/>
        <v>0</v>
      </c>
      <c r="S342" s="191">
        <f t="shared" si="124"/>
        <v>0</v>
      </c>
      <c r="X342" s="1011"/>
      <c r="Y342" s="1198"/>
      <c r="Z342" s="1198"/>
      <c r="AA342" s="1056"/>
      <c r="AD342" s="1053"/>
      <c r="AF342" s="201"/>
    </row>
    <row r="343" spans="1:32" ht="12.75" customHeight="1">
      <c r="A343" s="182" t="s">
        <v>1266</v>
      </c>
      <c r="B343" s="455">
        <v>2.2000000000000002</v>
      </c>
      <c r="C343" s="455">
        <v>2.6</v>
      </c>
      <c r="D343" s="450">
        <v>20</v>
      </c>
      <c r="E343" s="450">
        <v>430</v>
      </c>
      <c r="F343" s="450">
        <v>26</v>
      </c>
      <c r="G343" s="458" t="s">
        <v>522</v>
      </c>
      <c r="H343" s="455">
        <v>14</v>
      </c>
      <c r="I343" s="1060">
        <v>1359</v>
      </c>
      <c r="J343" s="197">
        <f>IF(Начало!$B$8=0,0,I343*(1-Начало!$B$8))</f>
        <v>0</v>
      </c>
      <c r="K343" s="151"/>
      <c r="M343" s="627">
        <v>102000</v>
      </c>
      <c r="N343" s="997"/>
      <c r="O343" s="888"/>
      <c r="P343" s="1047"/>
      <c r="Q343" s="190">
        <f t="shared" si="122"/>
        <v>0</v>
      </c>
      <c r="R343" s="191">
        <f t="shared" si="123"/>
        <v>0</v>
      </c>
      <c r="S343" s="191">
        <f t="shared" si="124"/>
        <v>0</v>
      </c>
      <c r="T343" s="386">
        <v>810</v>
      </c>
      <c r="U343" s="386">
        <v>710</v>
      </c>
      <c r="V343" s="386">
        <v>305</v>
      </c>
      <c r="W343" s="258">
        <f t="shared" ref="W343:W346" si="130">(T343/1000)*(U343/1000)*(V343/1000)</f>
        <v>0.17540550000000002</v>
      </c>
      <c r="X343" s="1010">
        <v>19</v>
      </c>
      <c r="Y343" s="1198"/>
      <c r="Z343" s="1198"/>
      <c r="AA343" s="1056"/>
      <c r="AD343" s="1053"/>
      <c r="AF343" s="201"/>
    </row>
    <row r="344" spans="1:32" ht="12.75" customHeight="1">
      <c r="A344" s="64" t="s">
        <v>1267</v>
      </c>
      <c r="B344" s="93">
        <v>2.8</v>
      </c>
      <c r="C344" s="93">
        <v>3.2</v>
      </c>
      <c r="D344" s="40">
        <v>25</v>
      </c>
      <c r="E344" s="40">
        <v>510</v>
      </c>
      <c r="F344" s="40">
        <v>27</v>
      </c>
      <c r="G344" s="111" t="s">
        <v>522</v>
      </c>
      <c r="H344" s="93">
        <v>15</v>
      </c>
      <c r="I344" s="1061">
        <v>1395</v>
      </c>
      <c r="J344" s="197">
        <f>IF(Начало!$B$8=0,0,I344*(1-Начало!$B$8))</f>
        <v>0</v>
      </c>
      <c r="K344" s="123"/>
      <c r="M344" s="625">
        <v>105000</v>
      </c>
      <c r="N344" s="997"/>
      <c r="O344" s="888"/>
      <c r="P344" s="1047"/>
      <c r="Q344" s="190">
        <f t="shared" si="122"/>
        <v>0</v>
      </c>
      <c r="R344" s="191">
        <f t="shared" si="123"/>
        <v>0</v>
      </c>
      <c r="S344" s="191">
        <f t="shared" si="124"/>
        <v>0</v>
      </c>
      <c r="T344" s="386">
        <v>810</v>
      </c>
      <c r="U344" s="386">
        <v>710</v>
      </c>
      <c r="V344" s="386">
        <v>305</v>
      </c>
      <c r="W344" s="258">
        <f t="shared" si="130"/>
        <v>0.17540550000000002</v>
      </c>
      <c r="X344" s="1010">
        <v>20</v>
      </c>
      <c r="Y344" s="1198"/>
      <c r="Z344" s="1198"/>
      <c r="AA344" s="1056"/>
      <c r="AD344" s="1053"/>
      <c r="AF344" s="201"/>
    </row>
    <row r="345" spans="1:32" ht="12.75" customHeight="1">
      <c r="A345" s="64" t="s">
        <v>1268</v>
      </c>
      <c r="B345" s="93">
        <v>3.6</v>
      </c>
      <c r="C345" s="93">
        <v>4</v>
      </c>
      <c r="D345" s="40">
        <v>25</v>
      </c>
      <c r="E345" s="40">
        <v>510</v>
      </c>
      <c r="F345" s="40">
        <v>27</v>
      </c>
      <c r="G345" s="111" t="s">
        <v>522</v>
      </c>
      <c r="H345" s="93">
        <v>15</v>
      </c>
      <c r="I345" s="1061">
        <v>1451</v>
      </c>
      <c r="J345" s="197">
        <f>IF(Начало!$B$8=0,0,I345*(1-Начало!$B$8))</f>
        <v>0</v>
      </c>
      <c r="K345" s="123"/>
      <c r="M345" s="625">
        <v>109000</v>
      </c>
      <c r="N345" s="997"/>
      <c r="O345" s="888"/>
      <c r="P345" s="1047"/>
      <c r="Q345" s="190">
        <f t="shared" si="122"/>
        <v>0</v>
      </c>
      <c r="R345" s="191">
        <f t="shared" si="123"/>
        <v>0</v>
      </c>
      <c r="S345" s="191">
        <f t="shared" si="124"/>
        <v>0</v>
      </c>
      <c r="T345" s="386">
        <v>810</v>
      </c>
      <c r="U345" s="386">
        <v>710</v>
      </c>
      <c r="V345" s="386">
        <v>305</v>
      </c>
      <c r="W345" s="258">
        <f t="shared" si="130"/>
        <v>0.17540550000000002</v>
      </c>
      <c r="X345" s="1010">
        <v>20</v>
      </c>
      <c r="Y345" s="1198"/>
      <c r="Z345" s="1198"/>
      <c r="AA345" s="1056"/>
      <c r="AD345" s="1053"/>
      <c r="AF345" s="201"/>
    </row>
    <row r="346" spans="1:32" ht="12.75" customHeight="1" thickBot="1">
      <c r="A346" s="183" t="s">
        <v>1269</v>
      </c>
      <c r="B346" s="449">
        <v>4.5</v>
      </c>
      <c r="C346" s="449">
        <v>5</v>
      </c>
      <c r="D346" s="452">
        <v>35</v>
      </c>
      <c r="E346" s="452">
        <v>660</v>
      </c>
      <c r="F346" s="452">
        <v>36</v>
      </c>
      <c r="G346" s="453" t="s">
        <v>522</v>
      </c>
      <c r="H346" s="449">
        <v>15</v>
      </c>
      <c r="I346" s="732">
        <v>1506</v>
      </c>
      <c r="J346" s="197">
        <f>IF(Начало!$B$8=0,0,I346*(1-Начало!$B$8))</f>
        <v>0</v>
      </c>
      <c r="K346" s="125"/>
      <c r="M346" s="629">
        <v>113000</v>
      </c>
      <c r="N346" s="997"/>
      <c r="O346" s="888"/>
      <c r="P346" s="1047"/>
      <c r="Q346" s="190">
        <f t="shared" si="122"/>
        <v>0</v>
      </c>
      <c r="R346" s="191">
        <f t="shared" si="123"/>
        <v>0</v>
      </c>
      <c r="S346" s="191">
        <f t="shared" si="124"/>
        <v>0</v>
      </c>
      <c r="T346" s="386">
        <v>810</v>
      </c>
      <c r="U346" s="386">
        <v>710</v>
      </c>
      <c r="V346" s="386">
        <v>305</v>
      </c>
      <c r="W346" s="258">
        <f t="shared" si="130"/>
        <v>0.17540550000000002</v>
      </c>
      <c r="X346" s="1010">
        <v>20</v>
      </c>
      <c r="Y346" s="1198"/>
      <c r="Z346" s="1198"/>
      <c r="AA346" s="1056"/>
      <c r="AD346" s="1053"/>
      <c r="AF346" s="201"/>
    </row>
    <row r="347" spans="1:32" ht="24" customHeight="1" thickBot="1">
      <c r="A347" s="94" t="s">
        <v>9</v>
      </c>
      <c r="B347" s="91"/>
      <c r="C347" s="91"/>
      <c r="D347" s="91"/>
      <c r="E347" s="91"/>
      <c r="F347" s="91"/>
      <c r="G347" s="112"/>
      <c r="H347" s="91"/>
      <c r="I347" s="341"/>
      <c r="J347" s="91"/>
      <c r="K347" s="92"/>
      <c r="M347" s="624"/>
      <c r="N347" s="214"/>
      <c r="O347" s="116"/>
      <c r="P347" s="214"/>
      <c r="Q347" s="118"/>
      <c r="R347" s="119"/>
      <c r="S347" s="119"/>
      <c r="Y347" s="1198"/>
      <c r="Z347" s="1198"/>
      <c r="AA347" s="1056"/>
      <c r="AD347" s="1053"/>
    </row>
    <row r="348" spans="1:32" ht="18" customHeight="1" thickBot="1">
      <c r="A348" s="1401" t="s">
        <v>411</v>
      </c>
      <c r="B348" s="1402"/>
      <c r="C348" s="1402"/>
      <c r="D348" s="1402"/>
      <c r="E348" s="1402"/>
      <c r="F348" s="1402"/>
      <c r="G348" s="1402"/>
      <c r="H348" s="1402"/>
      <c r="I348" s="1402"/>
      <c r="J348" s="1402"/>
      <c r="K348" s="1403"/>
      <c r="M348" s="623"/>
      <c r="N348" s="215"/>
      <c r="O348" s="695"/>
      <c r="P348" s="756"/>
      <c r="Q348" s="215"/>
      <c r="R348" s="215"/>
      <c r="S348" s="190"/>
      <c r="T348" s="119"/>
      <c r="U348" s="119"/>
      <c r="W348" s="38"/>
      <c r="Y348" s="1198"/>
      <c r="Z348" s="1198"/>
      <c r="AA348" s="1056"/>
      <c r="AD348" s="1053"/>
      <c r="AF348" s="201"/>
    </row>
    <row r="349" spans="1:32" ht="12.75" customHeight="1">
      <c r="A349" s="182" t="s">
        <v>558</v>
      </c>
      <c r="B349" s="678" t="s">
        <v>946</v>
      </c>
      <c r="C349" s="376"/>
      <c r="D349" s="376"/>
      <c r="E349" s="376"/>
      <c r="F349" s="376"/>
      <c r="G349" s="377"/>
      <c r="H349" s="54">
        <v>0.48</v>
      </c>
      <c r="I349" s="1078">
        <v>86</v>
      </c>
      <c r="J349" s="200">
        <f>IF(Начало!$B$8=0,0,I349*(1-Начало!$B$8))</f>
        <v>0</v>
      </c>
      <c r="K349" s="187"/>
      <c r="M349" s="633">
        <v>6000</v>
      </c>
      <c r="O349" s="695"/>
      <c r="P349" s="909"/>
      <c r="Q349" s="190">
        <f>J349*K349</f>
        <v>0</v>
      </c>
      <c r="R349" s="191">
        <f>IF(OR(W349="",K349=""),0,K349*W349)</f>
        <v>0</v>
      </c>
      <c r="S349" s="191">
        <f>IF(OR(X349="",K349=""),0,K349*X349)</f>
        <v>0</v>
      </c>
      <c r="T349" s="38">
        <v>255</v>
      </c>
      <c r="U349" s="38">
        <v>50</v>
      </c>
      <c r="V349" s="38">
        <v>90</v>
      </c>
      <c r="W349" s="258">
        <f>(T349/1000)*(U349/1000)*(V349/1000)</f>
        <v>1.1475000000000001E-3</v>
      </c>
      <c r="X349" s="38">
        <v>0.28000000000000003</v>
      </c>
      <c r="Y349" s="1198"/>
      <c r="Z349" s="1198"/>
      <c r="AA349" s="1056"/>
      <c r="AD349" s="1053"/>
    </row>
    <row r="350" spans="1:32" ht="12.75" customHeight="1">
      <c r="A350" s="64" t="s">
        <v>559</v>
      </c>
      <c r="B350" s="884" t="s">
        <v>946</v>
      </c>
      <c r="C350" s="378"/>
      <c r="D350" s="378"/>
      <c r="E350" s="378"/>
      <c r="F350" s="378"/>
      <c r="G350" s="379"/>
      <c r="H350" s="55">
        <v>0.4</v>
      </c>
      <c r="I350" s="1079">
        <v>98</v>
      </c>
      <c r="J350" s="200">
        <f>IF(Начало!$B$8=0,0,I350*(1-Начало!$B$8))</f>
        <v>0</v>
      </c>
      <c r="K350" s="184"/>
      <c r="M350" s="634">
        <v>7000</v>
      </c>
      <c r="P350" s="909"/>
      <c r="Q350" s="190">
        <f>J350*K350</f>
        <v>0</v>
      </c>
      <c r="R350" s="191">
        <f>IF(OR(W350="",K350=""),0,K350*W350)</f>
        <v>0</v>
      </c>
      <c r="S350" s="191">
        <f>IF(OR(X350="",K350=""),0,K350*X350)</f>
        <v>0</v>
      </c>
      <c r="T350" s="38">
        <v>290</v>
      </c>
      <c r="U350" s="38">
        <v>105</v>
      </c>
      <c r="V350" s="38">
        <v>100</v>
      </c>
      <c r="W350" s="258">
        <f>(T350/1000)*(U350/1000)*(V350/1000)</f>
        <v>3.045E-3</v>
      </c>
      <c r="X350" s="38">
        <v>0.6</v>
      </c>
      <c r="Y350" s="1198"/>
      <c r="Z350" s="1198"/>
      <c r="AA350" s="1056"/>
      <c r="AD350" s="1053"/>
    </row>
    <row r="351" spans="1:32" ht="12.75" customHeight="1">
      <c r="A351" s="64" t="s">
        <v>560</v>
      </c>
      <c r="B351" s="884" t="s">
        <v>946</v>
      </c>
      <c r="C351" s="378"/>
      <c r="D351" s="378"/>
      <c r="E351" s="378"/>
      <c r="F351" s="378"/>
      <c r="G351" s="379"/>
      <c r="H351" s="55">
        <v>0.87</v>
      </c>
      <c r="I351" s="1079">
        <v>188</v>
      </c>
      <c r="J351" s="200">
        <f>IF(Начало!$B$8=0,0,I351*(1-Начало!$B$8))</f>
        <v>0</v>
      </c>
      <c r="K351" s="184"/>
      <c r="M351" s="634">
        <v>14000</v>
      </c>
      <c r="P351" s="909"/>
      <c r="Q351" s="190">
        <f>J351*K351</f>
        <v>0</v>
      </c>
      <c r="R351" s="191">
        <f>IF(OR(W351="",K351=""),0,K351*W351)</f>
        <v>0</v>
      </c>
      <c r="S351" s="191">
        <f>IF(OR(X351="",K351=""),0,K351*X351)</f>
        <v>0</v>
      </c>
      <c r="T351" s="38">
        <v>310</v>
      </c>
      <c r="U351" s="38">
        <v>70</v>
      </c>
      <c r="V351" s="38">
        <v>125</v>
      </c>
      <c r="W351" s="258">
        <f>(T351/1000)*(U351/1000)*(V351/1000)</f>
        <v>2.7125000000000001E-3</v>
      </c>
      <c r="X351" s="38">
        <v>0.67</v>
      </c>
      <c r="Y351" s="1198"/>
      <c r="Z351" s="1198"/>
      <c r="AA351" s="1056"/>
      <c r="AD351" s="1053"/>
    </row>
    <row r="352" spans="1:32" ht="12.75" customHeight="1">
      <c r="A352" s="64" t="s">
        <v>564</v>
      </c>
      <c r="B352" s="884" t="s">
        <v>946</v>
      </c>
      <c r="C352" s="378"/>
      <c r="D352" s="378"/>
      <c r="E352" s="378"/>
      <c r="F352" s="378"/>
      <c r="G352" s="379"/>
      <c r="H352" s="55">
        <v>1.1000000000000001</v>
      </c>
      <c r="I352" s="1079">
        <v>282</v>
      </c>
      <c r="J352" s="200">
        <f>IF(Начало!$B$8=0,0,I352*(1-Начало!$B$8))</f>
        <v>0</v>
      </c>
      <c r="K352" s="184"/>
      <c r="M352" s="634">
        <v>21000</v>
      </c>
      <c r="P352" s="909"/>
      <c r="Q352" s="190">
        <f t="shared" ref="Q352:Q354" si="131">J352*K352</f>
        <v>0</v>
      </c>
      <c r="R352" s="191">
        <f t="shared" ref="R352:R354" si="132">IF(OR(W352="",K352=""),0,K352*W352)</f>
        <v>0</v>
      </c>
      <c r="S352" s="191">
        <f t="shared" ref="S352:S354" si="133">IF(OR(X352="",K352=""),0,K352*X352)</f>
        <v>0</v>
      </c>
      <c r="T352" s="38">
        <v>350</v>
      </c>
      <c r="U352" s="38">
        <v>180</v>
      </c>
      <c r="V352" s="38">
        <v>170</v>
      </c>
      <c r="W352" s="258">
        <f t="shared" ref="W352:W355" si="134">(T352/1000)*(U352/1000)*(V352/1000)</f>
        <v>1.0710000000000001E-2</v>
      </c>
      <c r="X352" s="38">
        <v>1.5</v>
      </c>
      <c r="Y352" s="1198"/>
      <c r="Z352" s="1198"/>
      <c r="AA352" s="1056"/>
      <c r="AD352" s="1053"/>
    </row>
    <row r="353" spans="1:32" ht="12.75" customHeight="1">
      <c r="A353" s="64" t="s">
        <v>565</v>
      </c>
      <c r="B353" s="884" t="s">
        <v>946</v>
      </c>
      <c r="C353" s="378"/>
      <c r="D353" s="378"/>
      <c r="E353" s="378"/>
      <c r="F353" s="378"/>
      <c r="G353" s="379"/>
      <c r="H353" s="55">
        <v>1.6</v>
      </c>
      <c r="I353" s="1079">
        <v>301</v>
      </c>
      <c r="J353" s="200">
        <f>IF(Начало!$B$8=0,0,I353*(1-Начало!$B$8))</f>
        <v>0</v>
      </c>
      <c r="K353" s="184"/>
      <c r="M353" s="634">
        <v>23000</v>
      </c>
      <c r="P353" s="909"/>
      <c r="Q353" s="190">
        <f t="shared" si="131"/>
        <v>0</v>
      </c>
      <c r="R353" s="191">
        <f t="shared" si="132"/>
        <v>0</v>
      </c>
      <c r="S353" s="191">
        <f t="shared" si="133"/>
        <v>0</v>
      </c>
      <c r="W353" s="258">
        <f t="shared" si="134"/>
        <v>0</v>
      </c>
      <c r="Y353" s="1198"/>
      <c r="Z353" s="1198"/>
      <c r="AA353" s="1056"/>
      <c r="AD353" s="1053"/>
    </row>
    <row r="354" spans="1:32" ht="12.75" customHeight="1">
      <c r="A354" s="64" t="s">
        <v>895</v>
      </c>
      <c r="B354" s="884" t="s">
        <v>946</v>
      </c>
      <c r="C354" s="378"/>
      <c r="D354" s="378"/>
      <c r="E354" s="378"/>
      <c r="F354" s="378"/>
      <c r="G354" s="379"/>
      <c r="H354" s="55">
        <v>2.5</v>
      </c>
      <c r="I354" s="1079">
        <v>385</v>
      </c>
      <c r="J354" s="200">
        <f>IF(Начало!$B$8=0,0,I354*(1-Начало!$B$8))</f>
        <v>0</v>
      </c>
      <c r="K354" s="184"/>
      <c r="M354" s="634">
        <v>29000</v>
      </c>
      <c r="P354" s="909"/>
      <c r="Q354" s="190">
        <f t="shared" si="131"/>
        <v>0</v>
      </c>
      <c r="R354" s="191">
        <f t="shared" si="132"/>
        <v>0</v>
      </c>
      <c r="S354" s="191">
        <f t="shared" si="133"/>
        <v>0</v>
      </c>
      <c r="T354" s="38">
        <v>390</v>
      </c>
      <c r="U354" s="38">
        <v>230</v>
      </c>
      <c r="V354" s="38">
        <v>255</v>
      </c>
      <c r="W354" s="258">
        <f t="shared" si="134"/>
        <v>2.2873500000000001E-2</v>
      </c>
      <c r="X354" s="38">
        <v>3.1</v>
      </c>
      <c r="Y354" s="1198"/>
      <c r="Z354" s="1198"/>
      <c r="AA354" s="1056"/>
      <c r="AD354" s="1053"/>
    </row>
    <row r="355" spans="1:32" ht="12.75" customHeight="1" thickBot="1">
      <c r="A355" s="696" t="s">
        <v>947</v>
      </c>
      <c r="B355" s="884" t="s">
        <v>946</v>
      </c>
      <c r="C355" s="744"/>
      <c r="D355" s="744"/>
      <c r="E355" s="744"/>
      <c r="F355" s="744"/>
      <c r="G355" s="745"/>
      <c r="H355" s="55">
        <v>2.8</v>
      </c>
      <c r="I355" s="1079">
        <v>443</v>
      </c>
      <c r="J355" s="200">
        <f>IF(Начало!$B$8=0,0,I355*(1-Начало!$B$8))</f>
        <v>0</v>
      </c>
      <c r="K355" s="184"/>
      <c r="M355" s="634">
        <v>33000</v>
      </c>
      <c r="P355" s="909"/>
      <c r="Q355" s="190">
        <f t="shared" ref="Q355" si="135">J355*K355</f>
        <v>0</v>
      </c>
      <c r="R355" s="191">
        <f t="shared" ref="R355" si="136">IF(OR(W355="",K355=""),0,K355*W355)</f>
        <v>0</v>
      </c>
      <c r="S355" s="191">
        <f t="shared" ref="S355" si="137">IF(OR(X355="",K355=""),0,K355*X355)</f>
        <v>0</v>
      </c>
      <c r="T355" s="38">
        <v>390</v>
      </c>
      <c r="U355" s="38">
        <v>230</v>
      </c>
      <c r="V355" s="38">
        <v>255</v>
      </c>
      <c r="W355" s="258">
        <f t="shared" si="134"/>
        <v>2.2873500000000001E-2</v>
      </c>
      <c r="X355" s="38">
        <v>3.4</v>
      </c>
      <c r="Y355" s="1198"/>
      <c r="Z355" s="1198"/>
      <c r="AA355" s="1056"/>
      <c r="AD355" s="1053"/>
    </row>
    <row r="356" spans="1:32" ht="18" customHeight="1" thickBot="1">
      <c r="A356" s="1401" t="s">
        <v>909</v>
      </c>
      <c r="B356" s="1402"/>
      <c r="C356" s="1402"/>
      <c r="D356" s="1402"/>
      <c r="E356" s="1402"/>
      <c r="F356" s="1402"/>
      <c r="G356" s="1402"/>
      <c r="H356" s="1402"/>
      <c r="I356" s="1402"/>
      <c r="J356" s="1402"/>
      <c r="K356" s="1403"/>
      <c r="M356" s="623"/>
      <c r="N356" s="215"/>
      <c r="O356" s="215"/>
      <c r="P356" s="761"/>
      <c r="Q356" s="215"/>
      <c r="R356" s="215"/>
      <c r="S356" s="190"/>
      <c r="T356" s="119"/>
      <c r="U356" s="119"/>
      <c r="W356" s="38"/>
      <c r="Y356" s="1198"/>
      <c r="Z356" s="1198"/>
      <c r="AA356" s="1056"/>
      <c r="AD356" s="1053"/>
      <c r="AF356" s="201"/>
    </row>
    <row r="357" spans="1:32" ht="13.5" customHeight="1">
      <c r="A357" s="253" t="s">
        <v>561</v>
      </c>
      <c r="B357" s="678" t="s">
        <v>202</v>
      </c>
      <c r="C357" s="376"/>
      <c r="D357" s="376"/>
      <c r="E357" s="376"/>
      <c r="F357" s="376"/>
      <c r="G357" s="377"/>
      <c r="H357" s="261">
        <v>1.2</v>
      </c>
      <c r="I357" s="583">
        <v>209</v>
      </c>
      <c r="J357" s="200">
        <f>IF(Начало!$B$8=0,0,I357*(1-Начало!$B$8))</f>
        <v>0</v>
      </c>
      <c r="K357" s="187"/>
      <c r="M357" s="633">
        <v>16000</v>
      </c>
      <c r="P357" s="909"/>
      <c r="Q357" s="190">
        <f>J357*K357</f>
        <v>0</v>
      </c>
      <c r="R357" s="191">
        <f>IF(OR(W357="",K357=""),0,K357*W357)</f>
        <v>0</v>
      </c>
      <c r="S357" s="191">
        <f>IF(OR(X357="",K357=""),0,K357*X357)</f>
        <v>0</v>
      </c>
      <c r="T357" s="38">
        <v>255</v>
      </c>
      <c r="U357" s="38">
        <v>150</v>
      </c>
      <c r="V357" s="38">
        <v>185</v>
      </c>
      <c r="W357" s="258">
        <f>(T357/1000)*(U357/1000)*(V357/1000)</f>
        <v>7.0762500000000001E-3</v>
      </c>
      <c r="X357" s="38">
        <v>1.5</v>
      </c>
      <c r="Y357" s="1198"/>
      <c r="Z357" s="1198"/>
      <c r="AA357" s="1056"/>
      <c r="AD357" s="1053"/>
    </row>
    <row r="358" spans="1:32" ht="13.5" customHeight="1">
      <c r="A358" s="253" t="s">
        <v>562</v>
      </c>
      <c r="B358" s="679" t="s">
        <v>204</v>
      </c>
      <c r="C358" s="378"/>
      <c r="D358" s="378"/>
      <c r="E358" s="378"/>
      <c r="F358" s="378"/>
      <c r="G358" s="379"/>
      <c r="H358" s="262">
        <v>2.4</v>
      </c>
      <c r="I358" s="581">
        <v>401</v>
      </c>
      <c r="J358" s="200">
        <f>IF(Начало!$B$8=0,0,I358*(1-Начало!$B$8))</f>
        <v>0</v>
      </c>
      <c r="K358" s="184"/>
      <c r="M358" s="634">
        <v>30000</v>
      </c>
      <c r="P358" s="909"/>
      <c r="Q358" s="190">
        <f>J358*K358</f>
        <v>0</v>
      </c>
      <c r="R358" s="191">
        <f>IF(OR(W358="",K358=""),0,K358*W358)</f>
        <v>0</v>
      </c>
      <c r="S358" s="191">
        <f>IF(OR(X358="",K358=""),0,K358*X358)</f>
        <v>0</v>
      </c>
      <c r="T358" s="38">
        <v>345</v>
      </c>
      <c r="U358" s="38">
        <v>160</v>
      </c>
      <c r="V358" s="38">
        <v>285</v>
      </c>
      <c r="W358" s="258">
        <f>(T358/1000)*(U358/1000)*(V358/1000)</f>
        <v>1.5731999999999999E-2</v>
      </c>
      <c r="X358" s="38">
        <v>3.4</v>
      </c>
      <c r="Y358" s="1198"/>
      <c r="Z358" s="1198"/>
      <c r="AA358" s="1056"/>
      <c r="AD358" s="1053"/>
    </row>
    <row r="359" spans="1:32" ht="13.5" customHeight="1" thickBot="1">
      <c r="A359" s="254" t="s">
        <v>566</v>
      </c>
      <c r="B359" s="680" t="s">
        <v>206</v>
      </c>
      <c r="C359" s="380"/>
      <c r="D359" s="380"/>
      <c r="E359" s="380"/>
      <c r="F359" s="380"/>
      <c r="G359" s="381"/>
      <c r="H359" s="263">
        <v>4</v>
      </c>
      <c r="I359" s="582">
        <v>736</v>
      </c>
      <c r="J359" s="200">
        <f>IF(Начало!$B$8=0,0,I359*(1-Начало!$B$8))</f>
        <v>0</v>
      </c>
      <c r="K359" s="185"/>
      <c r="M359" s="635">
        <v>55000</v>
      </c>
      <c r="P359" s="909"/>
      <c r="Q359" s="190">
        <f>J359*K359</f>
        <v>0</v>
      </c>
      <c r="R359" s="191">
        <f>IF(OR(W359="",K359=""),0,K359*W359)</f>
        <v>0</v>
      </c>
      <c r="S359" s="191">
        <f>IF(OR(X359="",K359=""),0,K359*X359)</f>
        <v>0</v>
      </c>
      <c r="T359" s="38">
        <v>465</v>
      </c>
      <c r="U359" s="38">
        <v>115</v>
      </c>
      <c r="V359" s="38">
        <v>255</v>
      </c>
      <c r="W359" s="258">
        <f>(T359/1000)*(U359/1000)*(V359/1000)</f>
        <v>1.3636125000000001E-2</v>
      </c>
      <c r="X359" s="38">
        <v>3.4</v>
      </c>
      <c r="Y359" s="1198"/>
      <c r="Z359" s="1198"/>
      <c r="AA359" s="1056"/>
      <c r="AD359" s="1053"/>
    </row>
    <row r="360" spans="1:32" ht="18" customHeight="1" thickBot="1">
      <c r="A360" s="1401" t="s">
        <v>910</v>
      </c>
      <c r="B360" s="1402"/>
      <c r="C360" s="1402"/>
      <c r="D360" s="1402"/>
      <c r="E360" s="1402"/>
      <c r="F360" s="1402"/>
      <c r="G360" s="1402"/>
      <c r="H360" s="1402"/>
      <c r="I360" s="1402"/>
      <c r="J360" s="1402"/>
      <c r="K360" s="1403"/>
      <c r="M360" s="623"/>
      <c r="N360" s="215"/>
      <c r="O360" s="215"/>
      <c r="P360" s="215"/>
      <c r="Q360" s="215"/>
      <c r="R360" s="215"/>
      <c r="S360" s="190"/>
      <c r="T360" s="119"/>
      <c r="U360" s="119"/>
      <c r="W360" s="38"/>
      <c r="Y360" s="1198"/>
      <c r="Z360" s="1198"/>
      <c r="AA360" s="1056"/>
      <c r="AD360" s="1053"/>
      <c r="AF360" s="201"/>
    </row>
    <row r="361" spans="1:32" ht="13.5" customHeight="1">
      <c r="A361" s="253" t="s">
        <v>628</v>
      </c>
      <c r="B361" s="678" t="s">
        <v>202</v>
      </c>
      <c r="C361" s="376"/>
      <c r="D361" s="376"/>
      <c r="E361" s="376"/>
      <c r="F361" s="376"/>
      <c r="G361" s="275"/>
      <c r="H361" s="261">
        <v>1.8</v>
      </c>
      <c r="I361" s="583">
        <v>487</v>
      </c>
      <c r="J361" s="200">
        <f>IF(Начало!$B$8=0,0,I361*(1-Начало!$B$8))</f>
        <v>0</v>
      </c>
      <c r="K361" s="187"/>
      <c r="M361" s="633">
        <v>37000</v>
      </c>
      <c r="P361" s="909"/>
      <c r="Q361" s="190">
        <f>J361*K361</f>
        <v>0</v>
      </c>
      <c r="R361" s="191">
        <f>IF(OR(W361="",K361=""),0,K361*W361)</f>
        <v>0</v>
      </c>
      <c r="S361" s="191">
        <f>IF(OR(X361="",K361=""),0,K361*X361)</f>
        <v>0</v>
      </c>
      <c r="W361" s="258">
        <f>(T361/1000)*(U361/1000)*(V361/1000)</f>
        <v>0</v>
      </c>
      <c r="X361" s="38">
        <v>2</v>
      </c>
      <c r="Y361" s="1198"/>
      <c r="Z361" s="1198"/>
      <c r="AA361" s="1056"/>
      <c r="AD361" s="1053"/>
    </row>
    <row r="362" spans="1:32" ht="13.5" customHeight="1" thickBot="1">
      <c r="A362" s="253" t="s">
        <v>629</v>
      </c>
      <c r="B362" s="679" t="s">
        <v>204</v>
      </c>
      <c r="C362" s="378"/>
      <c r="D362" s="378"/>
      <c r="E362" s="378"/>
      <c r="F362" s="378"/>
      <c r="G362" s="891"/>
      <c r="H362" s="262">
        <v>3.7</v>
      </c>
      <c r="I362" s="581">
        <v>860</v>
      </c>
      <c r="J362" s="200">
        <f>IF(Начало!$B$8=0,0,I362*(1-Начало!$B$8))</f>
        <v>0</v>
      </c>
      <c r="K362" s="184"/>
      <c r="M362" s="634">
        <v>65000</v>
      </c>
      <c r="P362" s="909"/>
      <c r="Q362" s="190">
        <f>J362*K362</f>
        <v>0</v>
      </c>
      <c r="R362" s="191">
        <f>IF(OR(W362="",K362=""),0,K362*W362)</f>
        <v>0</v>
      </c>
      <c r="S362" s="191">
        <f>IF(OR(X362="",K362=""),0,K362*X362)</f>
        <v>0</v>
      </c>
      <c r="W362" s="258">
        <f>(T362/1000)*(U362/1000)*(V362/1000)</f>
        <v>0</v>
      </c>
      <c r="X362" s="38">
        <v>4.3</v>
      </c>
      <c r="Y362" s="1198"/>
      <c r="Z362" s="1198"/>
      <c r="AA362" s="1056"/>
      <c r="AD362" s="1053"/>
    </row>
    <row r="363" spans="1:32" ht="18" customHeight="1" thickBot="1">
      <c r="A363" s="1401" t="s">
        <v>411</v>
      </c>
      <c r="B363" s="1402"/>
      <c r="C363" s="1402"/>
      <c r="D363" s="1402"/>
      <c r="E363" s="1402"/>
      <c r="F363" s="1402"/>
      <c r="G363" s="1402"/>
      <c r="H363" s="1402"/>
      <c r="I363" s="1402"/>
      <c r="J363" s="1402"/>
      <c r="K363" s="1403"/>
      <c r="M363" s="623"/>
      <c r="N363" s="215"/>
      <c r="O363" s="116"/>
      <c r="P363" s="761"/>
      <c r="Q363" s="215"/>
      <c r="R363" s="215"/>
      <c r="S363" s="190"/>
      <c r="T363" s="119"/>
      <c r="U363" s="119"/>
      <c r="W363" s="38"/>
      <c r="Y363" s="1198"/>
      <c r="Z363" s="1198"/>
      <c r="AA363" s="1056"/>
      <c r="AD363" s="1053"/>
      <c r="AF363" s="201"/>
    </row>
    <row r="364" spans="1:32" ht="14.25" customHeight="1">
      <c r="A364" s="64" t="s">
        <v>339</v>
      </c>
      <c r="B364" s="884" t="s">
        <v>946</v>
      </c>
      <c r="C364" s="378"/>
      <c r="D364" s="378"/>
      <c r="E364" s="378"/>
      <c r="F364" s="378"/>
      <c r="G364" s="379"/>
      <c r="H364" s="262">
        <v>0.4</v>
      </c>
      <c r="I364" s="1079">
        <v>93</v>
      </c>
      <c r="J364" s="200">
        <f>IF(Начало!$B$8=0,0,I364*(1-Начало!$B$8))</f>
        <v>0</v>
      </c>
      <c r="K364" s="184"/>
      <c r="M364" s="634">
        <v>7000</v>
      </c>
      <c r="P364" s="909"/>
      <c r="Q364" s="190">
        <f>J364*K364</f>
        <v>0</v>
      </c>
      <c r="R364" s="191">
        <f>IF(OR(W364="",K364=""),0,K364*W364)</f>
        <v>0</v>
      </c>
      <c r="S364" s="191">
        <f>IF(OR(X364="",K364=""),0,K364*X364)</f>
        <v>0</v>
      </c>
      <c r="T364" s="38">
        <v>280</v>
      </c>
      <c r="U364" s="38">
        <v>50</v>
      </c>
      <c r="V364" s="38">
        <v>95</v>
      </c>
      <c r="W364" s="258">
        <f>(T364/1000)*(U364/1000)*(V364/1000)</f>
        <v>1.3300000000000002E-3</v>
      </c>
      <c r="X364" s="38">
        <v>0.6</v>
      </c>
      <c r="Y364" s="1198"/>
      <c r="Z364" s="1198"/>
      <c r="AA364" s="1056"/>
      <c r="AD364" s="1053"/>
    </row>
    <row r="365" spans="1:32" ht="13.5" customHeight="1" thickBot="1">
      <c r="A365" s="59" t="s">
        <v>201</v>
      </c>
      <c r="B365" s="884" t="s">
        <v>946</v>
      </c>
      <c r="C365" s="681"/>
      <c r="D365" s="681"/>
      <c r="E365" s="681"/>
      <c r="F365" s="681"/>
      <c r="G365" s="682"/>
      <c r="H365" s="677">
        <v>2.1</v>
      </c>
      <c r="I365" s="581">
        <v>256</v>
      </c>
      <c r="J365" s="200">
        <f>IF(Начало!$B$8=0,0,I365*(1-Начало!$B$8))</f>
        <v>0</v>
      </c>
      <c r="K365" s="123"/>
      <c r="M365" s="625">
        <v>19000</v>
      </c>
      <c r="N365" s="706"/>
      <c r="O365" s="706"/>
      <c r="P365" s="909"/>
      <c r="Q365" s="118">
        <f>J365*K365</f>
        <v>0</v>
      </c>
      <c r="R365" s="119">
        <f>IF(OR(W365="",K365=""),0,K365*W365)</f>
        <v>0</v>
      </c>
      <c r="S365" s="119">
        <f>IF(OR(X365="",K365=""),0,K365*X365)</f>
        <v>0</v>
      </c>
      <c r="T365" s="38">
        <v>0.46500000000000002</v>
      </c>
      <c r="U365" s="38">
        <v>0.08</v>
      </c>
      <c r="V365" s="38">
        <v>0.26500000000000001</v>
      </c>
      <c r="W365" s="258">
        <f>T365*U365*V365</f>
        <v>9.8580000000000022E-3</v>
      </c>
      <c r="X365" s="38">
        <v>2.5</v>
      </c>
      <c r="Y365" s="1198"/>
      <c r="Z365" s="1198"/>
      <c r="AA365" s="1056"/>
      <c r="AD365" s="1053"/>
    </row>
    <row r="366" spans="1:32" ht="18" customHeight="1" thickBot="1">
      <c r="A366" s="1401" t="s">
        <v>909</v>
      </c>
      <c r="B366" s="1402"/>
      <c r="C366" s="1402"/>
      <c r="D366" s="1402"/>
      <c r="E366" s="1402"/>
      <c r="F366" s="1402"/>
      <c r="G366" s="1402"/>
      <c r="H366" s="1402"/>
      <c r="I366" s="1402"/>
      <c r="J366" s="1402"/>
      <c r="K366" s="1403"/>
      <c r="M366" s="623"/>
      <c r="N366" s="215"/>
      <c r="O366" s="215"/>
      <c r="P366" s="761"/>
      <c r="Q366" s="215"/>
      <c r="R366" s="215"/>
      <c r="S366" s="190"/>
      <c r="T366" s="119"/>
      <c r="U366" s="119"/>
      <c r="W366" s="38"/>
      <c r="Y366" s="1198"/>
      <c r="Z366" s="1198"/>
      <c r="AA366" s="1056"/>
      <c r="AD366" s="1053"/>
      <c r="AF366" s="201"/>
    </row>
    <row r="367" spans="1:32" ht="13.5" customHeight="1">
      <c r="A367" s="58" t="s">
        <v>203</v>
      </c>
      <c r="B367" s="710" t="s">
        <v>204</v>
      </c>
      <c r="C367" s="708"/>
      <c r="D367" s="708"/>
      <c r="E367" s="708"/>
      <c r="F367" s="708"/>
      <c r="G367" s="709"/>
      <c r="H367" s="41">
        <v>2.4</v>
      </c>
      <c r="I367" s="581">
        <v>318</v>
      </c>
      <c r="J367" s="200">
        <f>IF(Начало!$B$8=0,0,I367*(1-Начало!$B$8))</f>
        <v>0</v>
      </c>
      <c r="K367" s="123"/>
      <c r="M367" s="625">
        <v>24000</v>
      </c>
      <c r="N367" s="706"/>
      <c r="O367" s="706"/>
      <c r="P367" s="909"/>
      <c r="Q367" s="118">
        <f>J367*K367</f>
        <v>0</v>
      </c>
      <c r="R367" s="119">
        <f>IF(OR(W367="",K367=""),0,K367*W367)</f>
        <v>0</v>
      </c>
      <c r="S367" s="119">
        <f>IF(OR(X367="",K367=""),0,K367*X367)</f>
        <v>0</v>
      </c>
      <c r="T367" s="38">
        <v>345</v>
      </c>
      <c r="U367" s="38">
        <v>160</v>
      </c>
      <c r="V367" s="38">
        <v>285</v>
      </c>
      <c r="W367" s="258">
        <f>(T367/1000)*(U367/1000)*(V367/1000)</f>
        <v>1.5731999999999999E-2</v>
      </c>
      <c r="X367" s="38">
        <v>3.4</v>
      </c>
      <c r="Y367" s="1198"/>
      <c r="Z367" s="1198"/>
      <c r="AA367" s="1056"/>
      <c r="AD367" s="1053"/>
    </row>
    <row r="368" spans="1:32" ht="13.5" customHeight="1">
      <c r="A368" s="253" t="s">
        <v>340</v>
      </c>
      <c r="B368" s="679" t="s">
        <v>204</v>
      </c>
      <c r="C368" s="378"/>
      <c r="D368" s="378"/>
      <c r="E368" s="378"/>
      <c r="F368" s="378"/>
      <c r="G368" s="379"/>
      <c r="H368" s="262">
        <v>2.4</v>
      </c>
      <c r="I368" s="1079">
        <v>382</v>
      </c>
      <c r="J368" s="200">
        <f>IF(Начало!$B$8=0,0,I368*(1-Начало!$B$8))</f>
        <v>0</v>
      </c>
      <c r="K368" s="184"/>
      <c r="M368" s="634">
        <v>29000</v>
      </c>
      <c r="P368" s="909"/>
      <c r="Q368" s="118">
        <f>J368*K368</f>
        <v>0</v>
      </c>
      <c r="R368" s="119">
        <f>IF(OR(W368="",K368=""),0,K368*W368)</f>
        <v>0</v>
      </c>
      <c r="S368" s="119">
        <f>IF(OR(X368="",K368=""),0,K368*X368)</f>
        <v>0</v>
      </c>
      <c r="T368" s="38">
        <v>345</v>
      </c>
      <c r="U368" s="38">
        <v>160</v>
      </c>
      <c r="V368" s="38">
        <v>285</v>
      </c>
      <c r="W368" s="258">
        <f>(T368/1000)*(U368/1000)*(V368/1000)</f>
        <v>1.5731999999999999E-2</v>
      </c>
      <c r="X368" s="38">
        <v>3.4</v>
      </c>
      <c r="Y368" s="1198"/>
      <c r="Z368" s="1198"/>
      <c r="AA368" s="1056"/>
      <c r="AD368" s="1053"/>
    </row>
    <row r="369" spans="1:32" ht="13.5" customHeight="1" thickBot="1">
      <c r="A369" s="254" t="s">
        <v>205</v>
      </c>
      <c r="B369" s="680" t="s">
        <v>206</v>
      </c>
      <c r="C369" s="380"/>
      <c r="D369" s="380"/>
      <c r="E369" s="380"/>
      <c r="F369" s="380"/>
      <c r="G369" s="381"/>
      <c r="H369" s="263">
        <v>5.0999999999999996</v>
      </c>
      <c r="I369" s="1080">
        <v>621</v>
      </c>
      <c r="J369" s="200">
        <f>IF(Начало!$B$8=0,0,I369*(1-Начало!$B$8))</f>
        <v>0</v>
      </c>
      <c r="K369" s="185"/>
      <c r="M369" s="635">
        <v>47000</v>
      </c>
      <c r="P369" s="909"/>
      <c r="Q369" s="190">
        <v>0</v>
      </c>
      <c r="R369" s="191">
        <v>0</v>
      </c>
      <c r="S369" s="191">
        <v>0</v>
      </c>
      <c r="T369" s="38">
        <v>465</v>
      </c>
      <c r="U369" s="38">
        <v>175</v>
      </c>
      <c r="V369" s="38">
        <v>265</v>
      </c>
      <c r="W369" s="258">
        <f>(T369/1000)*(U369/1000)*(V369/1000)</f>
        <v>2.1564375E-2</v>
      </c>
      <c r="X369" s="38">
        <v>5.8</v>
      </c>
      <c r="Y369" s="1198"/>
      <c r="Z369" s="1198"/>
      <c r="AA369" s="1056"/>
      <c r="AD369" s="1053"/>
    </row>
    <row r="370" spans="1:32" ht="18" customHeight="1" thickBot="1">
      <c r="A370" s="1401" t="s">
        <v>1628</v>
      </c>
      <c r="B370" s="1402"/>
      <c r="C370" s="1402"/>
      <c r="D370" s="1402"/>
      <c r="E370" s="1402"/>
      <c r="F370" s="1402"/>
      <c r="G370" s="1402"/>
      <c r="H370" s="1402"/>
      <c r="I370" s="1402"/>
      <c r="J370" s="1402"/>
      <c r="K370" s="1403"/>
      <c r="M370" s="623"/>
      <c r="N370" s="215"/>
      <c r="O370" s="215"/>
      <c r="P370" s="215"/>
      <c r="Q370" s="215"/>
      <c r="R370" s="215"/>
      <c r="S370" s="190"/>
      <c r="T370" s="119"/>
      <c r="U370" s="119"/>
      <c r="W370" s="38"/>
      <c r="Y370" s="1198"/>
      <c r="Z370" s="1198"/>
      <c r="AA370" s="1056"/>
      <c r="AD370" s="1053"/>
      <c r="AF370" s="201"/>
    </row>
    <row r="371" spans="1:32" ht="13.5" customHeight="1">
      <c r="A371" s="1314" t="s">
        <v>1585</v>
      </c>
      <c r="B371" s="750" t="s">
        <v>1623</v>
      </c>
      <c r="C371" s="383"/>
      <c r="D371" s="383"/>
      <c r="E371" s="383"/>
      <c r="F371" s="383"/>
      <c r="G371" s="383"/>
      <c r="H371" s="275">
        <v>0.2</v>
      </c>
      <c r="I371" s="1081">
        <v>39</v>
      </c>
      <c r="J371" s="200">
        <f>IF(Начало!$B$8=0,0,I371*(1-Начало!$B$8))</f>
        <v>0</v>
      </c>
      <c r="K371" s="273"/>
      <c r="M371" s="636">
        <v>3000</v>
      </c>
      <c r="N371" s="116"/>
      <c r="O371" s="116"/>
      <c r="P371" s="909"/>
      <c r="Q371" s="190">
        <f>J371*K371</f>
        <v>0</v>
      </c>
      <c r="R371" s="191">
        <f>IF(OR(W371="",K371=""),0,K371*W371)</f>
        <v>0</v>
      </c>
      <c r="S371" s="191">
        <f>IF(OR(X371="",K371=""),0,K371*X371)</f>
        <v>0</v>
      </c>
      <c r="T371" s="1300">
        <v>257</v>
      </c>
      <c r="U371" s="1300">
        <v>127</v>
      </c>
      <c r="V371" s="1301">
        <v>107</v>
      </c>
      <c r="W371" s="258">
        <f t="shared" ref="W371:W380" si="138">(T371/1000)*(U371/1000)*(V371/1000)</f>
        <v>3.492373E-3</v>
      </c>
      <c r="X371" s="1301">
        <v>0.8</v>
      </c>
      <c r="Y371" s="1198"/>
      <c r="Z371" s="1198"/>
      <c r="AA371" s="1056"/>
      <c r="AD371" s="1053"/>
      <c r="AF371" s="201"/>
    </row>
    <row r="372" spans="1:32" ht="13.5" customHeight="1">
      <c r="A372" s="248" t="s">
        <v>1586</v>
      </c>
      <c r="B372" s="1315" t="s">
        <v>1623</v>
      </c>
      <c r="C372" s="1316"/>
      <c r="D372" s="1316"/>
      <c r="E372" s="1316"/>
      <c r="F372" s="1316"/>
      <c r="G372" s="1316"/>
      <c r="H372" s="50">
        <v>0.8</v>
      </c>
      <c r="I372" s="1072">
        <v>123</v>
      </c>
      <c r="J372" s="200">
        <f>IF(Начало!$B$8=0,0,I372*(1-Начало!$B$8))</f>
        <v>0</v>
      </c>
      <c r="K372" s="135"/>
      <c r="M372" s="626">
        <v>9000</v>
      </c>
      <c r="N372" s="116"/>
      <c r="O372" s="116"/>
      <c r="P372" s="909"/>
      <c r="Q372" s="190">
        <f>J372*K372</f>
        <v>0</v>
      </c>
      <c r="R372" s="191">
        <f>IF(OR(W372="",K372=""),0,K372*W372)</f>
        <v>0</v>
      </c>
      <c r="S372" s="191">
        <f>IF(OR(X372="",K372=""),0,K372*X372)</f>
        <v>0</v>
      </c>
      <c r="T372" s="1300">
        <v>287</v>
      </c>
      <c r="U372" s="1300">
        <v>137</v>
      </c>
      <c r="V372" s="1301">
        <v>107</v>
      </c>
      <c r="W372" s="258">
        <f t="shared" si="138"/>
        <v>4.2071330000000001E-3</v>
      </c>
      <c r="X372" s="1301">
        <v>1.2</v>
      </c>
      <c r="Y372" s="1198"/>
      <c r="Z372" s="1198"/>
      <c r="AA372" s="1056"/>
      <c r="AD372" s="1053"/>
      <c r="AF372" s="201"/>
    </row>
    <row r="373" spans="1:32" ht="13.5" customHeight="1">
      <c r="A373" s="248" t="s">
        <v>1587</v>
      </c>
      <c r="B373" s="1315" t="s">
        <v>1623</v>
      </c>
      <c r="C373" s="1316"/>
      <c r="D373" s="1316"/>
      <c r="E373" s="1316"/>
      <c r="F373" s="1316"/>
      <c r="G373" s="1316"/>
      <c r="H373" s="50">
        <v>1.3</v>
      </c>
      <c r="I373" s="1072">
        <v>224</v>
      </c>
      <c r="J373" s="200">
        <f>IF(Начало!$B$8=0,0,I373*(1-Начало!$B$8))</f>
        <v>0</v>
      </c>
      <c r="K373" s="135"/>
      <c r="M373" s="626">
        <v>17000</v>
      </c>
      <c r="N373" s="116"/>
      <c r="O373" s="116"/>
      <c r="P373" s="909"/>
      <c r="Q373" s="190">
        <f>J373*K373</f>
        <v>0</v>
      </c>
      <c r="R373" s="191">
        <f>IF(OR(W373="",K373=""),0,K373*W373)</f>
        <v>0</v>
      </c>
      <c r="S373" s="191">
        <f>IF(OR(X373="",K373=""),0,K373*X373)</f>
        <v>0</v>
      </c>
      <c r="T373" s="1300">
        <v>297</v>
      </c>
      <c r="U373" s="1300">
        <v>167</v>
      </c>
      <c r="V373" s="1301">
        <v>177</v>
      </c>
      <c r="W373" s="258">
        <f t="shared" si="138"/>
        <v>8.7790229999999986E-3</v>
      </c>
      <c r="X373" s="1301">
        <v>1.2</v>
      </c>
      <c r="Y373" s="1198"/>
      <c r="Z373" s="1198"/>
      <c r="AA373" s="1056"/>
      <c r="AD373" s="1053"/>
      <c r="AF373" s="201"/>
    </row>
    <row r="374" spans="1:32" ht="13.5" customHeight="1">
      <c r="A374" s="248" t="s">
        <v>1588</v>
      </c>
      <c r="B374" s="1315" t="s">
        <v>1623</v>
      </c>
      <c r="C374" s="1316"/>
      <c r="D374" s="1316"/>
      <c r="E374" s="1316"/>
      <c r="F374" s="1316"/>
      <c r="G374" s="1316"/>
      <c r="H374" s="50">
        <v>1.7</v>
      </c>
      <c r="I374" s="1072">
        <v>309</v>
      </c>
      <c r="J374" s="200">
        <f>IF(Начало!$B$8=0,0,I374*(1-Начало!$B$8))</f>
        <v>0</v>
      </c>
      <c r="K374" s="135"/>
      <c r="M374" s="626">
        <v>23000</v>
      </c>
      <c r="N374" s="116"/>
      <c r="O374" s="116"/>
      <c r="P374" s="909"/>
      <c r="Q374" s="190">
        <f>J374*K374</f>
        <v>0</v>
      </c>
      <c r="R374" s="191">
        <f>IF(OR(W374="",K374=""),0,K374*W374)</f>
        <v>0</v>
      </c>
      <c r="S374" s="191">
        <f>IF(OR(X374="",K374=""),0,K374*X374)</f>
        <v>0</v>
      </c>
      <c r="T374" s="1300">
        <v>372</v>
      </c>
      <c r="U374" s="1300">
        <v>197</v>
      </c>
      <c r="V374" s="1301">
        <v>187</v>
      </c>
      <c r="W374" s="258">
        <f t="shared" si="138"/>
        <v>1.3704108E-2</v>
      </c>
      <c r="X374" s="1301">
        <v>2.6</v>
      </c>
      <c r="Y374" s="1198"/>
      <c r="Z374" s="1198"/>
      <c r="AA374" s="1056"/>
      <c r="AD374" s="1053"/>
      <c r="AF374" s="201"/>
    </row>
    <row r="375" spans="1:32" ht="13.5" customHeight="1" thickBot="1">
      <c r="A375" s="183" t="s">
        <v>1589</v>
      </c>
      <c r="B375" s="1317" t="s">
        <v>1623</v>
      </c>
      <c r="C375" s="1318"/>
      <c r="D375" s="1318"/>
      <c r="E375" s="1318"/>
      <c r="F375" s="1318"/>
      <c r="G375" s="1318"/>
      <c r="H375" s="1319">
        <v>2.4</v>
      </c>
      <c r="I375" s="1068">
        <v>459</v>
      </c>
      <c r="J375" s="200">
        <f>IF(Начало!$B$8=0,0,I375*(1-Начало!$B$8))</f>
        <v>0</v>
      </c>
      <c r="K375" s="136"/>
      <c r="M375" s="629">
        <v>34000</v>
      </c>
      <c r="N375" s="116"/>
      <c r="O375" s="116"/>
      <c r="P375" s="909"/>
      <c r="Q375" s="190">
        <f>J375*K375</f>
        <v>0</v>
      </c>
      <c r="R375" s="191">
        <f>IF(OR(W375="",K375=""),0,K375*W375)</f>
        <v>0</v>
      </c>
      <c r="S375" s="191">
        <f>IF(OR(X375="",K375=""),0,K375*X375)</f>
        <v>0</v>
      </c>
      <c r="T375" s="1300">
        <v>432</v>
      </c>
      <c r="U375" s="1300">
        <v>222</v>
      </c>
      <c r="V375" s="1301">
        <v>227</v>
      </c>
      <c r="W375" s="258">
        <f t="shared" si="138"/>
        <v>2.1770208000000003E-2</v>
      </c>
      <c r="X375" s="1301">
        <v>3.8</v>
      </c>
      <c r="Y375" s="1198"/>
      <c r="Z375" s="1198"/>
      <c r="AA375" s="1056"/>
      <c r="AD375" s="1053"/>
      <c r="AF375" s="201"/>
    </row>
    <row r="376" spans="1:32" ht="18" customHeight="1" thickBot="1">
      <c r="A376" s="856" t="s">
        <v>1629</v>
      </c>
      <c r="B376" s="880"/>
      <c r="C376" s="880"/>
      <c r="D376" s="880"/>
      <c r="E376" s="880"/>
      <c r="F376" s="880"/>
      <c r="G376" s="880"/>
      <c r="H376" s="880"/>
      <c r="I376" s="881"/>
      <c r="J376" s="882"/>
      <c r="K376" s="883"/>
      <c r="M376" s="623"/>
      <c r="N376" s="215"/>
      <c r="O376" s="215"/>
      <c r="P376" s="761"/>
      <c r="Q376" s="215"/>
      <c r="R376" s="215"/>
      <c r="S376" s="190"/>
      <c r="T376" s="119"/>
      <c r="U376" s="119"/>
      <c r="W376" s="38"/>
      <c r="Y376" s="1198"/>
      <c r="Z376" s="1198"/>
      <c r="AA376" s="1056"/>
      <c r="AD376" s="1053"/>
      <c r="AF376" s="201"/>
    </row>
    <row r="377" spans="1:32" ht="14.25" customHeight="1">
      <c r="A377" s="1314" t="s">
        <v>1590</v>
      </c>
      <c r="B377" s="750" t="s">
        <v>1624</v>
      </c>
      <c r="C377" s="383"/>
      <c r="D377" s="383"/>
      <c r="E377" s="383"/>
      <c r="F377" s="383"/>
      <c r="G377" s="383"/>
      <c r="H377" s="275">
        <v>3.5</v>
      </c>
      <c r="I377" s="1081">
        <v>536</v>
      </c>
      <c r="J377" s="200">
        <f>IF(Начало!$B$8=0,0,I377*(1-Начало!$B$8))</f>
        <v>0</v>
      </c>
      <c r="K377" s="273"/>
      <c r="M377" s="636">
        <v>40000</v>
      </c>
      <c r="N377" s="116"/>
      <c r="O377" s="116"/>
      <c r="P377" s="909"/>
      <c r="Q377" s="190">
        <f>J377*K377</f>
        <v>0</v>
      </c>
      <c r="R377" s="191">
        <f>IF(OR(W377="",K377=""),0,K377*W377)</f>
        <v>0</v>
      </c>
      <c r="S377" s="191">
        <f>IF(OR(X377="",K377=""),0,K377*X377)</f>
        <v>0</v>
      </c>
      <c r="T377" s="1300">
        <v>395</v>
      </c>
      <c r="U377" s="1300">
        <v>195</v>
      </c>
      <c r="V377" s="1301">
        <v>215</v>
      </c>
      <c r="W377" s="258">
        <f t="shared" si="138"/>
        <v>1.6560375000000002E-2</v>
      </c>
      <c r="X377" s="1301">
        <v>3.7</v>
      </c>
      <c r="Y377" s="1198"/>
      <c r="Z377" s="1198"/>
      <c r="AA377" s="1056"/>
      <c r="AD377" s="1053"/>
      <c r="AF377" s="201"/>
    </row>
    <row r="378" spans="1:32" ht="14.25" customHeight="1" thickBot="1">
      <c r="A378" s="248" t="s">
        <v>1591</v>
      </c>
      <c r="B378" s="1315" t="s">
        <v>1625</v>
      </c>
      <c r="C378" s="1316"/>
      <c r="D378" s="1316"/>
      <c r="E378" s="1316"/>
      <c r="F378" s="1316"/>
      <c r="G378" s="1316"/>
      <c r="H378" s="50">
        <v>4.9000000000000004</v>
      </c>
      <c r="I378" s="1072">
        <v>980</v>
      </c>
      <c r="J378" s="200">
        <f>IF(Начало!$B$8=0,0,I378*(1-Начало!$B$8))</f>
        <v>0</v>
      </c>
      <c r="K378" s="135"/>
      <c r="M378" s="626">
        <v>74000</v>
      </c>
      <c r="N378" s="116"/>
      <c r="O378" s="116"/>
      <c r="P378" s="909"/>
      <c r="Q378" s="190">
        <f>J378*K378</f>
        <v>0</v>
      </c>
      <c r="R378" s="191">
        <f>IF(OR(W378="",K378=""),0,K378*W378)</f>
        <v>0</v>
      </c>
      <c r="S378" s="191">
        <f>IF(OR(X378="",K378=""),0,K378*X378)</f>
        <v>0</v>
      </c>
      <c r="T378" s="1300">
        <v>475</v>
      </c>
      <c r="U378" s="1300">
        <v>165</v>
      </c>
      <c r="V378" s="1301">
        <v>385</v>
      </c>
      <c r="W378" s="258">
        <f t="shared" si="138"/>
        <v>3.0174375E-2</v>
      </c>
      <c r="X378" s="1301">
        <v>6.1</v>
      </c>
      <c r="Y378" s="1198"/>
      <c r="Z378" s="1198"/>
      <c r="AA378" s="1056"/>
      <c r="AD378" s="1053"/>
      <c r="AF378" s="201"/>
    </row>
    <row r="379" spans="1:32" ht="18" customHeight="1" thickBot="1">
      <c r="A379" s="1401" t="s">
        <v>1340</v>
      </c>
      <c r="B379" s="1402"/>
      <c r="C379" s="1402"/>
      <c r="D379" s="1402"/>
      <c r="E379" s="1402"/>
      <c r="F379" s="1402"/>
      <c r="G379" s="1402"/>
      <c r="H379" s="1402"/>
      <c r="I379" s="1402"/>
      <c r="J379" s="1402"/>
      <c r="K379" s="1403"/>
      <c r="M379" s="623"/>
      <c r="Q379" s="190"/>
      <c r="R379" s="191"/>
      <c r="S379" s="191"/>
      <c r="Y379" s="1198"/>
      <c r="Z379" s="1198"/>
      <c r="AA379" s="1056"/>
      <c r="AD379" s="1053"/>
    </row>
    <row r="380" spans="1:32" ht="15" customHeight="1">
      <c r="A380" s="78" t="s">
        <v>352</v>
      </c>
      <c r="B380" s="382" t="s">
        <v>353</v>
      </c>
      <c r="C380" s="378"/>
      <c r="D380" s="378"/>
      <c r="E380" s="378"/>
      <c r="F380" s="378"/>
      <c r="G380" s="891" t="s">
        <v>954</v>
      </c>
      <c r="H380" s="1013">
        <v>0.2</v>
      </c>
      <c r="I380" s="1058">
        <v>123</v>
      </c>
      <c r="J380" s="200">
        <f>IF(Начало!$B$8=0,0,I380*(1-Начало!$B$8))</f>
        <v>0</v>
      </c>
      <c r="K380" s="184"/>
      <c r="M380" s="634">
        <v>9000</v>
      </c>
      <c r="N380" s="1045"/>
      <c r="P380" s="1047"/>
      <c r="Q380" s="190">
        <f t="shared" ref="Q380:Q395" si="139">J380*K380</f>
        <v>0</v>
      </c>
      <c r="R380" s="191">
        <f t="shared" ref="R380:R395" si="140">IF(OR(W380="",K380=""),0,K380*W380)</f>
        <v>0</v>
      </c>
      <c r="S380" s="191">
        <f t="shared" ref="S380:S395" si="141">IF(OR(X380="",K380=""),0,K380*X380)</f>
        <v>0</v>
      </c>
      <c r="T380" s="38">
        <v>190</v>
      </c>
      <c r="U380" s="38">
        <v>87</v>
      </c>
      <c r="V380" s="38">
        <v>150</v>
      </c>
      <c r="W380" s="258">
        <f t="shared" si="138"/>
        <v>2.4794999999999999E-3</v>
      </c>
      <c r="X380" s="38">
        <v>0.25</v>
      </c>
      <c r="Y380" s="1198"/>
      <c r="Z380" s="1198"/>
      <c r="AA380" s="1056"/>
      <c r="AD380" s="1053"/>
    </row>
    <row r="381" spans="1:32" ht="15" customHeight="1">
      <c r="A381" s="78" t="s">
        <v>639</v>
      </c>
      <c r="B381" s="382" t="s">
        <v>353</v>
      </c>
      <c r="C381" s="378"/>
      <c r="D381" s="378"/>
      <c r="E381" s="378"/>
      <c r="F381" s="378"/>
      <c r="G381" s="891" t="s">
        <v>950</v>
      </c>
      <c r="H381" s="1013">
        <v>0.2</v>
      </c>
      <c r="I381" s="1058">
        <v>236</v>
      </c>
      <c r="J381" s="200">
        <f>IF(Начало!$B$8=0,0,I381*(1-Начало!$B$8))</f>
        <v>0</v>
      </c>
      <c r="K381" s="184"/>
      <c r="M381" s="634">
        <v>18000</v>
      </c>
      <c r="P381" s="1047"/>
      <c r="Q381" s="190">
        <f t="shared" si="139"/>
        <v>0</v>
      </c>
      <c r="R381" s="191">
        <f t="shared" si="140"/>
        <v>0</v>
      </c>
      <c r="S381" s="191">
        <f t="shared" si="141"/>
        <v>0</v>
      </c>
      <c r="T381" s="38">
        <v>190</v>
      </c>
      <c r="U381" s="38">
        <v>150</v>
      </c>
      <c r="V381" s="38">
        <v>47</v>
      </c>
      <c r="W381" s="258">
        <f t="shared" ref="W381:W395" si="142">(T381/1000)*(U381/1000)*(V381/1000)</f>
        <v>1.3395E-3</v>
      </c>
      <c r="X381" s="38">
        <v>0.25</v>
      </c>
      <c r="Y381" s="1198"/>
      <c r="Z381" s="1198"/>
      <c r="AA381" s="1056"/>
      <c r="AD381" s="1053"/>
    </row>
    <row r="382" spans="1:32" ht="27.75" customHeight="1">
      <c r="A382" s="67" t="s">
        <v>199</v>
      </c>
      <c r="B382" s="1395" t="s">
        <v>1369</v>
      </c>
      <c r="C382" s="1396"/>
      <c r="D382" s="1396"/>
      <c r="E382" s="1396"/>
      <c r="F382" s="1397"/>
      <c r="G382" s="891" t="s">
        <v>950</v>
      </c>
      <c r="H382" s="41">
        <v>0.2</v>
      </c>
      <c r="I382" s="1074">
        <v>178</v>
      </c>
      <c r="J382" s="200">
        <f>IF(Начало!$B$8=0,0,I382*(1-Начало!$B$8))</f>
        <v>0</v>
      </c>
      <c r="K382" s="184"/>
      <c r="M382" s="634">
        <v>13000</v>
      </c>
      <c r="P382" s="1047"/>
      <c r="Q382" s="190">
        <f t="shared" si="139"/>
        <v>0</v>
      </c>
      <c r="R382" s="191">
        <f t="shared" si="140"/>
        <v>0</v>
      </c>
      <c r="S382" s="191">
        <f t="shared" si="141"/>
        <v>0</v>
      </c>
      <c r="T382" s="38">
        <v>200</v>
      </c>
      <c r="U382" s="38">
        <v>55</v>
      </c>
      <c r="V382" s="38">
        <v>145</v>
      </c>
      <c r="W382" s="258">
        <f t="shared" si="142"/>
        <v>1.5950000000000001E-3</v>
      </c>
      <c r="X382" s="38">
        <v>0.25</v>
      </c>
      <c r="Y382" s="1198"/>
      <c r="Z382" s="1198"/>
      <c r="AA382" s="1056"/>
      <c r="AD382" s="1053"/>
    </row>
    <row r="383" spans="1:32" ht="27.75" customHeight="1">
      <c r="A383" s="67" t="s">
        <v>418</v>
      </c>
      <c r="B383" s="1395" t="s">
        <v>1370</v>
      </c>
      <c r="C383" s="1396"/>
      <c r="D383" s="1396"/>
      <c r="E383" s="1396"/>
      <c r="F383" s="1396"/>
      <c r="G383" s="891" t="s">
        <v>955</v>
      </c>
      <c r="H383" s="41">
        <v>0.15</v>
      </c>
      <c r="I383" s="1074">
        <v>317</v>
      </c>
      <c r="J383" s="200">
        <f>IF(Начало!$B$8=0,0,I383*(1-Начало!$B$8))</f>
        <v>0</v>
      </c>
      <c r="K383" s="184"/>
      <c r="M383" s="634">
        <v>24000</v>
      </c>
      <c r="N383" s="1045" t="s">
        <v>670</v>
      </c>
      <c r="P383" s="1047"/>
      <c r="Q383" s="190">
        <f t="shared" si="139"/>
        <v>0</v>
      </c>
      <c r="R383" s="191">
        <f t="shared" si="140"/>
        <v>0</v>
      </c>
      <c r="S383" s="191">
        <f t="shared" si="141"/>
        <v>0</v>
      </c>
      <c r="T383" s="38">
        <v>242</v>
      </c>
      <c r="U383" s="38">
        <v>117</v>
      </c>
      <c r="V383" s="38">
        <v>167</v>
      </c>
      <c r="W383" s="258">
        <f t="shared" si="142"/>
        <v>4.7284380000000006E-3</v>
      </c>
      <c r="X383" s="38">
        <v>0.2</v>
      </c>
      <c r="Y383" s="1198"/>
      <c r="Z383" s="1198"/>
      <c r="AA383" s="1056"/>
      <c r="AD383" s="1053"/>
    </row>
    <row r="384" spans="1:32" ht="24.75" customHeight="1">
      <c r="A384" s="67" t="s">
        <v>419</v>
      </c>
      <c r="B384" s="1407" t="s">
        <v>569</v>
      </c>
      <c r="C384" s="1408"/>
      <c r="D384" s="1408"/>
      <c r="E384" s="1408"/>
      <c r="F384" s="1408"/>
      <c r="G384" s="891" t="s">
        <v>956</v>
      </c>
      <c r="H384" s="41">
        <v>0.5</v>
      </c>
      <c r="I384" s="1074">
        <v>1865</v>
      </c>
      <c r="J384" s="200">
        <f>IF(Начало!$B$8=0,0,I384*(1-Начало!$B$8))</f>
        <v>0</v>
      </c>
      <c r="K384" s="184"/>
      <c r="M384" s="634">
        <v>140000</v>
      </c>
      <c r="P384" s="1047"/>
      <c r="Q384" s="190">
        <f t="shared" si="139"/>
        <v>0</v>
      </c>
      <c r="R384" s="191">
        <f t="shared" si="140"/>
        <v>0</v>
      </c>
      <c r="S384" s="191">
        <f t="shared" si="141"/>
        <v>0</v>
      </c>
      <c r="T384" s="38">
        <v>295</v>
      </c>
      <c r="U384" s="38">
        <v>140</v>
      </c>
      <c r="V384" s="38">
        <v>60</v>
      </c>
      <c r="W384" s="258">
        <f t="shared" si="142"/>
        <v>2.4780000000000002E-3</v>
      </c>
      <c r="X384" s="38">
        <v>0.8</v>
      </c>
      <c r="Y384" s="1198"/>
      <c r="Z384" s="1198"/>
      <c r="AA384" s="1056"/>
      <c r="AD384" s="1053"/>
    </row>
    <row r="385" spans="1:30" ht="38.25" customHeight="1">
      <c r="A385" s="67" t="s">
        <v>567</v>
      </c>
      <c r="B385" s="1488" t="s">
        <v>1583</v>
      </c>
      <c r="C385" s="1489"/>
      <c r="D385" s="1489"/>
      <c r="E385" s="1489"/>
      <c r="F385" s="1489"/>
      <c r="G385" s="891" t="s">
        <v>957</v>
      </c>
      <c r="H385" s="41">
        <v>0.57999999999999996</v>
      </c>
      <c r="I385" s="1074">
        <v>659</v>
      </c>
      <c r="J385" s="200">
        <f>IF(Начало!$B$8=0,0,I385*(1-Начало!$B$8))</f>
        <v>0</v>
      </c>
      <c r="K385" s="184"/>
      <c r="M385" s="634">
        <v>49000</v>
      </c>
      <c r="P385" s="1047"/>
      <c r="Q385" s="190">
        <f t="shared" si="139"/>
        <v>0</v>
      </c>
      <c r="R385" s="191">
        <f t="shared" si="140"/>
        <v>0</v>
      </c>
      <c r="S385" s="191">
        <f t="shared" si="141"/>
        <v>0</v>
      </c>
      <c r="T385" s="38">
        <v>265</v>
      </c>
      <c r="U385" s="38">
        <v>135</v>
      </c>
      <c r="V385" s="38">
        <v>95</v>
      </c>
      <c r="W385" s="258">
        <f t="shared" si="142"/>
        <v>3.3986250000000002E-3</v>
      </c>
      <c r="X385" s="38">
        <v>0.87</v>
      </c>
      <c r="Y385" s="1198"/>
      <c r="Z385" s="1198"/>
      <c r="AA385" s="1056"/>
      <c r="AD385" s="1053"/>
    </row>
    <row r="386" spans="1:30" ht="36.75" customHeight="1">
      <c r="A386" s="67" t="s">
        <v>1582</v>
      </c>
      <c r="B386" s="1407" t="s">
        <v>1626</v>
      </c>
      <c r="C386" s="1408"/>
      <c r="D386" s="1408"/>
      <c r="E386" s="1408"/>
      <c r="F386" s="1408"/>
      <c r="G386" s="891" t="s">
        <v>957</v>
      </c>
      <c r="H386" s="41">
        <v>0.53</v>
      </c>
      <c r="I386" s="1074">
        <v>699</v>
      </c>
      <c r="J386" s="200">
        <f>IF(Начало!$B$8=0,0,I386*(1-Начало!$B$8))</f>
        <v>0</v>
      </c>
      <c r="K386" s="184"/>
      <c r="M386" s="634">
        <v>52000</v>
      </c>
      <c r="P386" s="1279"/>
      <c r="Q386" s="190">
        <f t="shared" ref="Q386" si="143">J386*K386</f>
        <v>0</v>
      </c>
      <c r="R386" s="191">
        <f t="shared" ref="R386" si="144">IF(OR(W386="",K386=""),0,K386*W386)</f>
        <v>0</v>
      </c>
      <c r="S386" s="191">
        <f t="shared" ref="S386" si="145">IF(OR(X386="",K386=""),0,K386*X386)</f>
        <v>0</v>
      </c>
      <c r="T386" s="1301">
        <v>265</v>
      </c>
      <c r="U386" s="1301">
        <v>135</v>
      </c>
      <c r="V386" s="1301">
        <v>95</v>
      </c>
      <c r="W386" s="258">
        <f t="shared" ref="W386" si="146">(T386/1000)*(U386/1000)*(V386/1000)</f>
        <v>3.3986250000000002E-3</v>
      </c>
      <c r="X386" s="1301">
        <v>0.87</v>
      </c>
      <c r="Y386" s="1279"/>
      <c r="Z386" s="1279"/>
      <c r="AA386" s="1259"/>
      <c r="AD386" s="1053"/>
    </row>
    <row r="387" spans="1:30" ht="25.5" customHeight="1">
      <c r="A387" s="67" t="s">
        <v>625</v>
      </c>
      <c r="B387" s="1488" t="s">
        <v>1371</v>
      </c>
      <c r="C387" s="1489"/>
      <c r="D387" s="1489"/>
      <c r="E387" s="1489"/>
      <c r="F387" s="1489"/>
      <c r="G387" s="891" t="s">
        <v>958</v>
      </c>
      <c r="H387" s="41">
        <v>0.5</v>
      </c>
      <c r="I387" s="1074">
        <v>2355</v>
      </c>
      <c r="J387" s="200">
        <f>IF(Начало!$B$8=0,0,I387*(1-Начало!$B$8))</f>
        <v>0</v>
      </c>
      <c r="K387" s="184"/>
      <c r="M387" s="634">
        <v>177000</v>
      </c>
      <c r="P387" s="1047"/>
      <c r="Q387" s="190">
        <f t="shared" si="139"/>
        <v>0</v>
      </c>
      <c r="R387" s="191">
        <f t="shared" si="140"/>
        <v>0</v>
      </c>
      <c r="S387" s="191">
        <f t="shared" si="141"/>
        <v>0</v>
      </c>
      <c r="T387" s="38">
        <v>300</v>
      </c>
      <c r="U387" s="38">
        <v>165</v>
      </c>
      <c r="V387" s="38">
        <v>50</v>
      </c>
      <c r="W387" s="258">
        <f t="shared" si="142"/>
        <v>2.4750000000000002E-3</v>
      </c>
      <c r="X387" s="38">
        <v>0.8</v>
      </c>
      <c r="Y387" s="1198"/>
      <c r="Z387" s="1198"/>
      <c r="AA387" s="1056"/>
      <c r="AD387" s="1053"/>
    </row>
    <row r="388" spans="1:30" ht="35.25" customHeight="1">
      <c r="A388" s="67" t="s">
        <v>1308</v>
      </c>
      <c r="B388" s="1488" t="s">
        <v>1372</v>
      </c>
      <c r="C388" s="1489"/>
      <c r="D388" s="1489"/>
      <c r="E388" s="1489"/>
      <c r="F388" s="1489"/>
      <c r="G388" s="891" t="s">
        <v>959</v>
      </c>
      <c r="H388" s="41">
        <v>0.83</v>
      </c>
      <c r="I388" s="1074">
        <v>7877</v>
      </c>
      <c r="J388" s="200">
        <f>IF(Начало!$B$8=0,0,I388*(1-Начало!$B$8))</f>
        <v>0</v>
      </c>
      <c r="K388" s="184"/>
      <c r="M388" s="634">
        <v>591000</v>
      </c>
      <c r="P388" s="1047"/>
      <c r="Q388" s="190">
        <f t="shared" ref="Q388" si="147">J388*K388</f>
        <v>0</v>
      </c>
      <c r="R388" s="191">
        <f t="shared" ref="R388" si="148">IF(OR(W388="",K388=""),0,K388*W388)</f>
        <v>0</v>
      </c>
      <c r="S388" s="191">
        <f t="shared" ref="S388" si="149">IF(OR(X388="",K388=""),0,K388*X388)</f>
        <v>0</v>
      </c>
      <c r="T388" s="38">
        <v>365</v>
      </c>
      <c r="U388" s="38">
        <v>255</v>
      </c>
      <c r="V388" s="38">
        <v>115</v>
      </c>
      <c r="W388" s="258">
        <f t="shared" ref="W388" si="150">(T388/1000)*(U388/1000)*(V388/1000)</f>
        <v>1.0703625000000001E-2</v>
      </c>
      <c r="X388" s="38">
        <v>1.8</v>
      </c>
      <c r="Y388" s="1198"/>
      <c r="Z388" s="1198"/>
      <c r="AA388" s="1056"/>
      <c r="AD388" s="1053"/>
    </row>
    <row r="389" spans="1:30" ht="19.5" customHeight="1">
      <c r="A389" s="67" t="s">
        <v>1378</v>
      </c>
      <c r="B389" s="1069" t="s">
        <v>1379</v>
      </c>
      <c r="C389" s="1055"/>
      <c r="D389" s="1055"/>
      <c r="E389" s="1055"/>
      <c r="F389" s="1055"/>
      <c r="G389" s="891"/>
      <c r="H389" s="41"/>
      <c r="I389" s="1074">
        <v>506</v>
      </c>
      <c r="J389" s="200">
        <f>IF(Начало!$B$8=0,0,I389*(1-Начало!$B$8))</f>
        <v>0</v>
      </c>
      <c r="K389" s="184"/>
      <c r="M389" s="634">
        <v>38000</v>
      </c>
      <c r="P389" s="1057"/>
      <c r="Q389" s="190"/>
      <c r="R389" s="191"/>
      <c r="S389" s="191"/>
      <c r="Y389" s="1198"/>
      <c r="Z389" s="1198"/>
      <c r="AA389" s="1056"/>
      <c r="AD389" s="1053"/>
    </row>
    <row r="390" spans="1:30" ht="25.5" customHeight="1">
      <c r="A390" s="67" t="s">
        <v>626</v>
      </c>
      <c r="B390" s="1488" t="s">
        <v>627</v>
      </c>
      <c r="C390" s="1489"/>
      <c r="D390" s="1489"/>
      <c r="E390" s="1489"/>
      <c r="F390" s="1489"/>
      <c r="G390" s="891" t="s">
        <v>960</v>
      </c>
      <c r="H390" s="41">
        <v>0.1</v>
      </c>
      <c r="I390" s="1074">
        <v>202</v>
      </c>
      <c r="J390" s="200">
        <f>IF(Начало!$B$8=0,0,I390*(1-Начало!$B$8))</f>
        <v>0</v>
      </c>
      <c r="K390" s="184"/>
      <c r="M390" s="634">
        <v>15000</v>
      </c>
      <c r="P390" s="1047"/>
      <c r="Q390" s="190">
        <f t="shared" si="139"/>
        <v>0</v>
      </c>
      <c r="R390" s="191">
        <f t="shared" si="140"/>
        <v>0</v>
      </c>
      <c r="S390" s="191">
        <f t="shared" si="141"/>
        <v>0</v>
      </c>
      <c r="T390" s="38">
        <v>190</v>
      </c>
      <c r="U390" s="38">
        <v>150</v>
      </c>
      <c r="V390" s="38">
        <v>80</v>
      </c>
      <c r="W390" s="258">
        <f t="shared" si="142"/>
        <v>2.2799999999999999E-3</v>
      </c>
      <c r="X390" s="38">
        <v>0.3</v>
      </c>
      <c r="Y390" s="1198"/>
      <c r="Z390" s="1198"/>
      <c r="AA390" s="1056"/>
      <c r="AD390" s="1053"/>
    </row>
    <row r="391" spans="1:30" ht="18.75" customHeight="1">
      <c r="A391" s="67" t="s">
        <v>1341</v>
      </c>
      <c r="B391" s="1488" t="s">
        <v>1342</v>
      </c>
      <c r="C391" s="1489"/>
      <c r="D391" s="1489"/>
      <c r="E391" s="1489"/>
      <c r="F391" s="1490"/>
      <c r="G391" s="891"/>
      <c r="H391" s="41"/>
      <c r="I391" s="1074">
        <v>558</v>
      </c>
      <c r="J391" s="200">
        <f>IF(Начало!$B$8=0,0,I391*(1-Начало!$B$8))</f>
        <v>0</v>
      </c>
      <c r="K391" s="184"/>
      <c r="M391" s="634">
        <v>42000</v>
      </c>
      <c r="P391" s="1047"/>
      <c r="Q391" s="190">
        <f t="shared" ref="Q391" si="151">J391*K391</f>
        <v>0</v>
      </c>
      <c r="R391" s="191">
        <f t="shared" ref="R391" si="152">IF(OR(W391="",K391=""),0,K391*W391)</f>
        <v>0</v>
      </c>
      <c r="S391" s="191">
        <f t="shared" ref="S391" si="153">IF(OR(X391="",K391=""),0,K391*X391)</f>
        <v>0</v>
      </c>
      <c r="W391" s="258">
        <f t="shared" si="142"/>
        <v>0</v>
      </c>
      <c r="Y391" s="1198"/>
      <c r="Z391" s="1198"/>
      <c r="AA391" s="1056"/>
      <c r="AD391" s="1053"/>
    </row>
    <row r="392" spans="1:30" ht="15" customHeight="1">
      <c r="A392" s="68" t="s">
        <v>215</v>
      </c>
      <c r="B392" s="382" t="s">
        <v>4</v>
      </c>
      <c r="C392" s="378"/>
      <c r="D392" s="378"/>
      <c r="E392" s="378"/>
      <c r="F392" s="378"/>
      <c r="G392" s="891" t="s">
        <v>952</v>
      </c>
      <c r="H392" s="41">
        <v>0.1</v>
      </c>
      <c r="I392" s="1074">
        <v>140</v>
      </c>
      <c r="J392" s="200">
        <f>IF(Начало!$B$8=0,0,I392*(1-Начало!$B$8))</f>
        <v>0</v>
      </c>
      <c r="K392" s="184"/>
      <c r="M392" s="634">
        <v>11000</v>
      </c>
      <c r="P392" s="1047"/>
      <c r="Q392" s="190">
        <f t="shared" si="139"/>
        <v>0</v>
      </c>
      <c r="R392" s="191">
        <f t="shared" si="140"/>
        <v>0</v>
      </c>
      <c r="S392" s="191">
        <f t="shared" si="141"/>
        <v>0</v>
      </c>
      <c r="T392" s="38">
        <v>235</v>
      </c>
      <c r="U392" s="38">
        <v>90</v>
      </c>
      <c r="V392" s="38">
        <v>160</v>
      </c>
      <c r="W392" s="258">
        <f t="shared" si="142"/>
        <v>3.3839999999999999E-3</v>
      </c>
      <c r="X392" s="38">
        <v>0.2</v>
      </c>
      <c r="Y392" s="1198"/>
      <c r="Z392" s="1198"/>
      <c r="AA392" s="1056"/>
      <c r="AD392" s="1053"/>
    </row>
    <row r="393" spans="1:30" ht="27.75" customHeight="1">
      <c r="A393" s="68" t="s">
        <v>1325</v>
      </c>
      <c r="B393" s="1395" t="s">
        <v>1331</v>
      </c>
      <c r="C393" s="1396"/>
      <c r="D393" s="1396"/>
      <c r="E393" s="1396"/>
      <c r="F393" s="1397"/>
      <c r="G393" s="891" t="s">
        <v>1326</v>
      </c>
      <c r="H393" s="41">
        <v>0.1</v>
      </c>
      <c r="I393" s="1074">
        <v>140</v>
      </c>
      <c r="J393" s="200">
        <f>IF(Начало!$B$8=0,0,I393*(1-Начало!$B$8))</f>
        <v>0</v>
      </c>
      <c r="K393" s="184"/>
      <c r="M393" s="634">
        <v>11000</v>
      </c>
      <c r="P393" s="1047"/>
      <c r="Q393" s="190">
        <f t="shared" si="139"/>
        <v>0</v>
      </c>
      <c r="R393" s="191">
        <f t="shared" si="140"/>
        <v>0</v>
      </c>
      <c r="S393" s="191">
        <f t="shared" si="141"/>
        <v>0</v>
      </c>
      <c r="W393" s="258">
        <f t="shared" si="142"/>
        <v>0</v>
      </c>
      <c r="Y393" s="1198"/>
      <c r="Z393" s="1198"/>
      <c r="AA393" s="1056"/>
      <c r="AD393" s="1053"/>
    </row>
    <row r="394" spans="1:30" ht="25.5" customHeight="1">
      <c r="A394" s="203" t="s">
        <v>210</v>
      </c>
      <c r="B394" s="1395" t="s">
        <v>508</v>
      </c>
      <c r="C394" s="1396"/>
      <c r="D394" s="1396"/>
      <c r="E394" s="1396"/>
      <c r="F394" s="1396"/>
      <c r="G394" s="891" t="s">
        <v>962</v>
      </c>
      <c r="H394" s="1306">
        <v>0.1</v>
      </c>
      <c r="I394" s="1082">
        <v>299</v>
      </c>
      <c r="J394" s="200">
        <f>IF(Начало!$B$8=0,0,I394*(1-Начало!$B$8))</f>
        <v>0</v>
      </c>
      <c r="K394" s="222"/>
      <c r="M394" s="637">
        <v>22000</v>
      </c>
      <c r="P394" s="1047"/>
      <c r="Q394" s="190">
        <f t="shared" si="139"/>
        <v>0</v>
      </c>
      <c r="R394" s="191">
        <f t="shared" si="140"/>
        <v>0</v>
      </c>
      <c r="S394" s="191">
        <f t="shared" si="141"/>
        <v>0</v>
      </c>
      <c r="T394" s="38">
        <v>145</v>
      </c>
      <c r="U394" s="38">
        <v>145</v>
      </c>
      <c r="V394" s="38">
        <v>55</v>
      </c>
      <c r="W394" s="258">
        <f t="shared" si="142"/>
        <v>1.1563749999999999E-3</v>
      </c>
      <c r="X394" s="38">
        <v>0.2</v>
      </c>
      <c r="Y394" s="1198"/>
      <c r="Z394" s="1198"/>
      <c r="AA394" s="1056"/>
      <c r="AD394" s="1053"/>
    </row>
    <row r="395" spans="1:30" ht="28.5" customHeight="1" thickBot="1">
      <c r="A395" s="203" t="s">
        <v>715</v>
      </c>
      <c r="B395" s="1476" t="s">
        <v>716</v>
      </c>
      <c r="C395" s="1477"/>
      <c r="D395" s="1477"/>
      <c r="E395" s="1477"/>
      <c r="F395" s="1478"/>
      <c r="G395" s="891" t="s">
        <v>963</v>
      </c>
      <c r="H395" s="1306">
        <v>1.1000000000000001</v>
      </c>
      <c r="I395" s="1082">
        <v>281</v>
      </c>
      <c r="J395" s="200">
        <f>IF(Начало!$B$8=0,0,I395*(1-Начало!$B$8))</f>
        <v>0</v>
      </c>
      <c r="K395" s="222"/>
      <c r="M395" s="637">
        <v>21000</v>
      </c>
      <c r="P395" s="1047"/>
      <c r="Q395" s="190">
        <f t="shared" si="139"/>
        <v>0</v>
      </c>
      <c r="R395" s="191">
        <f t="shared" si="140"/>
        <v>0</v>
      </c>
      <c r="S395" s="191">
        <f t="shared" si="141"/>
        <v>0</v>
      </c>
      <c r="T395" s="38">
        <v>224</v>
      </c>
      <c r="U395" s="38">
        <v>194</v>
      </c>
      <c r="V395" s="38">
        <v>95</v>
      </c>
      <c r="W395" s="258">
        <f t="shared" si="142"/>
        <v>4.1283200000000004E-3</v>
      </c>
      <c r="X395" s="38">
        <v>1.5</v>
      </c>
      <c r="Y395" s="1198"/>
      <c r="Z395" s="1198"/>
      <c r="AA395" s="1056"/>
      <c r="AD395" s="1053"/>
    </row>
    <row r="396" spans="1:30" ht="18" customHeight="1" thickBot="1">
      <c r="A396" s="1404" t="s">
        <v>1329</v>
      </c>
      <c r="B396" s="1405"/>
      <c r="C396" s="1405"/>
      <c r="D396" s="1405"/>
      <c r="E396" s="1405"/>
      <c r="F396" s="1405"/>
      <c r="G396" s="1405"/>
      <c r="H396" s="1405"/>
      <c r="I396" s="1405"/>
      <c r="J396" s="1405"/>
      <c r="K396" s="1406"/>
      <c r="M396" s="623"/>
      <c r="Q396" s="190"/>
      <c r="R396" s="191"/>
      <c r="S396" s="191"/>
      <c r="Y396" s="1198"/>
      <c r="Z396" s="1198"/>
      <c r="AA396" s="1056"/>
      <c r="AD396" s="1053"/>
    </row>
    <row r="397" spans="1:30" ht="26.25" customHeight="1">
      <c r="A397" s="149" t="s">
        <v>1273</v>
      </c>
      <c r="B397" s="1504" t="s">
        <v>1277</v>
      </c>
      <c r="C397" s="1505"/>
      <c r="D397" s="1505"/>
      <c r="E397" s="1505"/>
      <c r="F397" s="1506"/>
      <c r="G397" s="891" t="s">
        <v>1290</v>
      </c>
      <c r="H397" s="1013">
        <v>0.1</v>
      </c>
      <c r="I397" s="1058">
        <v>35</v>
      </c>
      <c r="J397" s="200">
        <f>IF(Начало!$B$8=0,0,I397*(1-Начало!$B$8))</f>
        <v>0</v>
      </c>
      <c r="K397" s="184"/>
      <c r="M397" s="634">
        <v>3000</v>
      </c>
      <c r="P397" s="1047"/>
      <c r="Q397" s="190">
        <f t="shared" ref="Q397:Q401" si="154">J397*K397</f>
        <v>0</v>
      </c>
      <c r="R397" s="191">
        <f t="shared" ref="R397:R401" si="155">IF(OR(W397="",K397=""),0,K397*W397)</f>
        <v>0</v>
      </c>
      <c r="S397" s="191">
        <f t="shared" ref="S397:S401" si="156">IF(OR(X397="",K397=""),0,K397*X397)</f>
        <v>0</v>
      </c>
      <c r="T397" s="38">
        <v>155</v>
      </c>
      <c r="U397" s="38">
        <v>70</v>
      </c>
      <c r="V397" s="38">
        <v>25</v>
      </c>
      <c r="W397" s="258">
        <f>(T397/1000)*(U397/1000)*(V397/1000)</f>
        <v>2.7125000000000001E-4</v>
      </c>
      <c r="X397" s="38">
        <v>0.12</v>
      </c>
      <c r="Y397" s="1198"/>
      <c r="Z397" s="1198"/>
      <c r="AA397" s="1056"/>
      <c r="AD397" s="1053"/>
    </row>
    <row r="398" spans="1:30" ht="49.5" customHeight="1">
      <c r="A398" s="149" t="s">
        <v>1274</v>
      </c>
      <c r="B398" s="1488" t="s">
        <v>1614</v>
      </c>
      <c r="C398" s="1489"/>
      <c r="D398" s="1489"/>
      <c r="E398" s="1489"/>
      <c r="F398" s="1490"/>
      <c r="G398" s="891" t="s">
        <v>1291</v>
      </c>
      <c r="H398" s="1013">
        <v>0.1</v>
      </c>
      <c r="I398" s="1058">
        <v>53</v>
      </c>
      <c r="J398" s="200">
        <f>IF(Начало!$B$8=0,0,I398*(1-Начало!$B$8))</f>
        <v>0</v>
      </c>
      <c r="K398" s="184"/>
      <c r="M398" s="634">
        <v>4000</v>
      </c>
      <c r="P398" s="1047"/>
      <c r="Q398" s="190">
        <f t="shared" si="154"/>
        <v>0</v>
      </c>
      <c r="R398" s="191">
        <f t="shared" si="155"/>
        <v>0</v>
      </c>
      <c r="S398" s="191">
        <f t="shared" si="156"/>
        <v>0</v>
      </c>
      <c r="T398" s="38">
        <v>205</v>
      </c>
      <c r="U398" s="38">
        <v>120</v>
      </c>
      <c r="V398" s="38">
        <v>52</v>
      </c>
      <c r="W398" s="258">
        <f t="shared" ref="W398:W401" si="157">(T398/1000)*(U398/1000)*(V398/1000)</f>
        <v>1.2791999999999999E-3</v>
      </c>
      <c r="X398" s="38">
        <v>0.12</v>
      </c>
      <c r="Y398" s="1198"/>
      <c r="Z398" s="1198"/>
      <c r="AA398" s="1056"/>
      <c r="AD398" s="1053"/>
    </row>
    <row r="399" spans="1:30" ht="61.7" customHeight="1">
      <c r="A399" s="149" t="s">
        <v>1275</v>
      </c>
      <c r="B399" s="1407" t="s">
        <v>1293</v>
      </c>
      <c r="C399" s="1408"/>
      <c r="D399" s="1408"/>
      <c r="E399" s="1408"/>
      <c r="F399" s="1497"/>
      <c r="G399" s="891" t="s">
        <v>1292</v>
      </c>
      <c r="H399" s="1013">
        <v>0.11</v>
      </c>
      <c r="I399" s="1058">
        <v>117</v>
      </c>
      <c r="J399" s="200">
        <f>IF(Начало!$B$8=0,0,I399*(1-Начало!$B$8))</f>
        <v>0</v>
      </c>
      <c r="K399" s="184"/>
      <c r="M399" s="634">
        <v>9000</v>
      </c>
      <c r="P399" s="1047"/>
      <c r="Q399" s="190">
        <f t="shared" si="154"/>
        <v>0</v>
      </c>
      <c r="R399" s="191">
        <f t="shared" si="155"/>
        <v>0</v>
      </c>
      <c r="S399" s="191">
        <f t="shared" si="156"/>
        <v>0</v>
      </c>
      <c r="T399" s="38">
        <v>140</v>
      </c>
      <c r="U399" s="38">
        <v>110</v>
      </c>
      <c r="V399" s="38">
        <v>60</v>
      </c>
      <c r="W399" s="258">
        <f t="shared" si="157"/>
        <v>9.2400000000000013E-4</v>
      </c>
      <c r="X399" s="38">
        <v>0.22</v>
      </c>
      <c r="Y399" s="1198"/>
      <c r="Z399" s="1198"/>
      <c r="AA399" s="1056"/>
      <c r="AD399" s="1053"/>
    </row>
    <row r="400" spans="1:30" ht="90" customHeight="1">
      <c r="A400" s="149" t="s">
        <v>1276</v>
      </c>
      <c r="B400" s="1498" t="s">
        <v>1294</v>
      </c>
      <c r="C400" s="1499"/>
      <c r="D400" s="1499"/>
      <c r="E400" s="1499"/>
      <c r="F400" s="1500"/>
      <c r="G400" s="891" t="s">
        <v>950</v>
      </c>
      <c r="H400" s="1013">
        <v>0.2</v>
      </c>
      <c r="I400" s="1058">
        <v>309</v>
      </c>
      <c r="J400" s="200">
        <f>IF(Начало!$B$8=0,0,I400*(1-Начало!$B$8))</f>
        <v>0</v>
      </c>
      <c r="K400" s="184"/>
      <c r="M400" s="634">
        <v>23000</v>
      </c>
      <c r="P400" s="1047"/>
      <c r="Q400" s="190">
        <f t="shared" si="154"/>
        <v>0</v>
      </c>
      <c r="R400" s="191">
        <f t="shared" si="155"/>
        <v>0</v>
      </c>
      <c r="S400" s="191">
        <f t="shared" si="156"/>
        <v>0</v>
      </c>
      <c r="T400" s="38">
        <v>190</v>
      </c>
      <c r="U400" s="38">
        <v>150</v>
      </c>
      <c r="V400" s="38">
        <v>50</v>
      </c>
      <c r="W400" s="258">
        <f t="shared" si="157"/>
        <v>1.4250000000000001E-3</v>
      </c>
      <c r="X400" s="38">
        <v>0.26</v>
      </c>
      <c r="Y400" s="1198"/>
      <c r="Z400" s="1198"/>
      <c r="AA400" s="1056"/>
      <c r="AD400" s="1053"/>
    </row>
    <row r="401" spans="1:30" ht="26.25" customHeight="1" thickBot="1">
      <c r="A401" s="149" t="s">
        <v>1328</v>
      </c>
      <c r="B401" s="1498" t="s">
        <v>1330</v>
      </c>
      <c r="C401" s="1499"/>
      <c r="D401" s="1499"/>
      <c r="E401" s="1499"/>
      <c r="F401" s="1500"/>
      <c r="G401" s="891"/>
      <c r="H401" s="1013"/>
      <c r="I401" s="1058">
        <v>163</v>
      </c>
      <c r="J401" s="200">
        <f>IF(Начало!$B$8=0,0,I401*(1-Начало!$B$8))</f>
        <v>0</v>
      </c>
      <c r="K401" s="184"/>
      <c r="M401" s="634">
        <v>12000</v>
      </c>
      <c r="P401" s="1047"/>
      <c r="Q401" s="190">
        <f t="shared" si="154"/>
        <v>0</v>
      </c>
      <c r="R401" s="191">
        <f t="shared" si="155"/>
        <v>0</v>
      </c>
      <c r="S401" s="191">
        <f t="shared" si="156"/>
        <v>0</v>
      </c>
      <c r="W401" s="258">
        <f t="shared" si="157"/>
        <v>0</v>
      </c>
      <c r="Y401" s="1198"/>
      <c r="Z401" s="1198"/>
      <c r="AA401" s="1056"/>
      <c r="AD401" s="1053"/>
    </row>
    <row r="402" spans="1:30" ht="18" customHeight="1" thickBot="1">
      <c r="A402" s="1401" t="s">
        <v>200</v>
      </c>
      <c r="B402" s="1402"/>
      <c r="C402" s="1402"/>
      <c r="D402" s="1402"/>
      <c r="E402" s="1402"/>
      <c r="F402" s="1402"/>
      <c r="G402" s="1402"/>
      <c r="H402" s="1402"/>
      <c r="I402" s="1402"/>
      <c r="J402" s="1402"/>
      <c r="K402" s="1403"/>
      <c r="M402" s="623"/>
      <c r="Q402" s="190"/>
      <c r="R402" s="191"/>
      <c r="S402" s="191"/>
      <c r="Y402" s="1198"/>
      <c r="Z402" s="1198"/>
      <c r="AA402" s="1056"/>
      <c r="AD402" s="1053"/>
    </row>
    <row r="403" spans="1:30" ht="26.25" customHeight="1">
      <c r="A403" s="78" t="s">
        <v>298</v>
      </c>
      <c r="B403" s="1485" t="s">
        <v>979</v>
      </c>
      <c r="C403" s="1486"/>
      <c r="D403" s="1486"/>
      <c r="E403" s="1486"/>
      <c r="F403" s="1487"/>
      <c r="G403" s="275" t="s">
        <v>953</v>
      </c>
      <c r="H403" s="275">
        <v>4</v>
      </c>
      <c r="I403" s="1074">
        <v>6555</v>
      </c>
      <c r="J403" s="200">
        <f>IF(Начало!$B$8=0,0,I403*(1-Начало!$B$8))</f>
        <v>0</v>
      </c>
      <c r="K403" s="221"/>
      <c r="M403" s="634">
        <v>492000</v>
      </c>
      <c r="P403" s="1047"/>
      <c r="Q403" s="190">
        <f t="shared" ref="Q403:Q412" si="158">J403*K403</f>
        <v>0</v>
      </c>
      <c r="R403" s="191">
        <f t="shared" ref="R403:R412" si="159">IF(OR(W403="",K403=""),0,K403*W403)</f>
        <v>0</v>
      </c>
      <c r="S403" s="191">
        <f t="shared" ref="S403:S412" si="160">IF(OR(X403="",K403=""),0,K403*X403)</f>
        <v>0</v>
      </c>
      <c r="T403" s="38">
        <v>410</v>
      </c>
      <c r="U403" s="38">
        <v>350</v>
      </c>
      <c r="V403" s="38">
        <v>150</v>
      </c>
      <c r="W403" s="258">
        <f>(T403/1000)*(U403/1000)*(V403/1000)</f>
        <v>2.1524999999999999E-2</v>
      </c>
      <c r="X403" s="38">
        <v>5</v>
      </c>
      <c r="Y403" s="1198"/>
      <c r="Z403" s="1198"/>
      <c r="AA403" s="1056"/>
      <c r="AD403" s="1053"/>
    </row>
    <row r="404" spans="1:30" ht="13.5" customHeight="1">
      <c r="A404" s="78" t="s">
        <v>299</v>
      </c>
      <c r="B404" s="382" t="s">
        <v>980</v>
      </c>
      <c r="C404" s="378"/>
      <c r="D404" s="378"/>
      <c r="E404" s="378"/>
      <c r="F404" s="378"/>
      <c r="G404" s="50" t="s">
        <v>951</v>
      </c>
      <c r="H404" s="615">
        <v>0.1</v>
      </c>
      <c r="I404" s="1074">
        <v>4375</v>
      </c>
      <c r="J404" s="200">
        <f>IF(Начало!$B$8=0,0,I404*(1-Начало!$B$8))</f>
        <v>0</v>
      </c>
      <c r="K404" s="221"/>
      <c r="M404" s="634">
        <v>328000</v>
      </c>
      <c r="P404" s="1047"/>
      <c r="Q404" s="190">
        <f t="shared" si="158"/>
        <v>0</v>
      </c>
      <c r="R404" s="191">
        <f t="shared" si="159"/>
        <v>0</v>
      </c>
      <c r="S404" s="191">
        <f t="shared" si="160"/>
        <v>0</v>
      </c>
      <c r="T404" s="38">
        <v>246</v>
      </c>
      <c r="U404" s="38">
        <v>179</v>
      </c>
      <c r="V404" s="38">
        <v>47</v>
      </c>
      <c r="W404" s="258">
        <f>(T404/1000)*(U404/1000)*(V404/1000)</f>
        <v>2.0695979999999998E-3</v>
      </c>
      <c r="X404" s="38">
        <v>0.3</v>
      </c>
      <c r="Y404" s="1198"/>
      <c r="Z404" s="1198"/>
      <c r="AA404" s="1056"/>
      <c r="AD404" s="1053"/>
    </row>
    <row r="405" spans="1:30" ht="13.5" customHeight="1">
      <c r="A405" s="78" t="s">
        <v>297</v>
      </c>
      <c r="B405" s="895" t="s">
        <v>976</v>
      </c>
      <c r="C405" s="896"/>
      <c r="D405" s="896"/>
      <c r="E405" s="896"/>
      <c r="F405" s="896"/>
      <c r="G405" s="891" t="s">
        <v>964</v>
      </c>
      <c r="H405" s="53">
        <v>3.8</v>
      </c>
      <c r="I405" s="1076">
        <v>4364</v>
      </c>
      <c r="J405" s="200">
        <f>IF(Начало!$B$8=0,0,I405*(1-Начало!$B$8))</f>
        <v>0</v>
      </c>
      <c r="K405" s="221"/>
      <c r="M405" s="634">
        <v>327000</v>
      </c>
      <c r="P405" s="1047"/>
      <c r="Q405" s="190">
        <f t="shared" si="158"/>
        <v>0</v>
      </c>
      <c r="R405" s="191">
        <f t="shared" si="159"/>
        <v>0</v>
      </c>
      <c r="S405" s="191">
        <f t="shared" si="160"/>
        <v>0</v>
      </c>
      <c r="T405" s="38">
        <v>500</v>
      </c>
      <c r="U405" s="38">
        <v>500</v>
      </c>
      <c r="V405" s="38">
        <v>300</v>
      </c>
      <c r="W405" s="258">
        <f t="shared" ref="W405:W407" si="161">(T405/1000)*(U405/1000)*(V405/1000)</f>
        <v>7.4999999999999997E-2</v>
      </c>
      <c r="X405" s="38">
        <v>5</v>
      </c>
      <c r="Y405" s="1198"/>
      <c r="Z405" s="1198"/>
      <c r="AA405" s="1056"/>
      <c r="AD405" s="1053"/>
    </row>
    <row r="406" spans="1:30" ht="13.5" customHeight="1">
      <c r="A406" s="78" t="s">
        <v>305</v>
      </c>
      <c r="B406" s="385" t="s">
        <v>977</v>
      </c>
      <c r="C406" s="384"/>
      <c r="D406" s="384"/>
      <c r="E406" s="384"/>
      <c r="F406" s="384"/>
      <c r="G406" s="891" t="s">
        <v>965</v>
      </c>
      <c r="H406" s="53">
        <v>4.5</v>
      </c>
      <c r="I406" s="1076">
        <v>4364</v>
      </c>
      <c r="J406" s="200">
        <f>IF(Начало!$B$8=0,0,I406*(1-Начало!$B$8))</f>
        <v>0</v>
      </c>
      <c r="K406" s="221"/>
      <c r="M406" s="634">
        <v>327000</v>
      </c>
      <c r="P406" s="1047"/>
      <c r="Q406" s="190">
        <f t="shared" si="158"/>
        <v>0</v>
      </c>
      <c r="R406" s="191">
        <f t="shared" si="159"/>
        <v>0</v>
      </c>
      <c r="S406" s="191">
        <f t="shared" si="160"/>
        <v>0</v>
      </c>
      <c r="T406" s="38">
        <v>415</v>
      </c>
      <c r="U406" s="38">
        <v>350</v>
      </c>
      <c r="V406" s="38">
        <v>112</v>
      </c>
      <c r="W406" s="258">
        <f t="shared" si="161"/>
        <v>1.6267999999999998E-2</v>
      </c>
      <c r="X406" s="38">
        <v>5.5</v>
      </c>
      <c r="Y406" s="1198"/>
      <c r="Z406" s="1198"/>
      <c r="AA406" s="1056"/>
      <c r="AD406" s="1053"/>
    </row>
    <row r="407" spans="1:30" ht="13.5" customHeight="1">
      <c r="A407" s="67" t="s">
        <v>332</v>
      </c>
      <c r="B407" s="385" t="s">
        <v>978</v>
      </c>
      <c r="C407" s="384"/>
      <c r="D407" s="384"/>
      <c r="E407" s="384"/>
      <c r="F407" s="384"/>
      <c r="G407" s="891" t="s">
        <v>966</v>
      </c>
      <c r="H407" s="53">
        <v>0.8</v>
      </c>
      <c r="I407" s="1076">
        <v>4364</v>
      </c>
      <c r="J407" s="200">
        <f>IF(Начало!$B$8=0,0,I407*(1-Начало!$B$8))</f>
        <v>0</v>
      </c>
      <c r="K407" s="221"/>
      <c r="M407" s="634">
        <v>327000</v>
      </c>
      <c r="P407" s="1047"/>
      <c r="Q407" s="190">
        <f t="shared" si="158"/>
        <v>0</v>
      </c>
      <c r="R407" s="191">
        <f t="shared" si="159"/>
        <v>0</v>
      </c>
      <c r="S407" s="191">
        <f t="shared" si="160"/>
        <v>0</v>
      </c>
      <c r="T407" s="38">
        <v>295</v>
      </c>
      <c r="U407" s="38">
        <v>140</v>
      </c>
      <c r="V407" s="38">
        <v>60</v>
      </c>
      <c r="W407" s="258">
        <f t="shared" si="161"/>
        <v>2.4780000000000002E-3</v>
      </c>
      <c r="X407" s="38">
        <v>1.8</v>
      </c>
      <c r="Y407" s="1198"/>
      <c r="Z407" s="1198"/>
      <c r="AA407" s="1056"/>
      <c r="AD407" s="1053"/>
    </row>
    <row r="408" spans="1:30" ht="25.5" customHeight="1">
      <c r="A408" s="416" t="s">
        <v>420</v>
      </c>
      <c r="B408" s="1479" t="s">
        <v>1334</v>
      </c>
      <c r="C408" s="1480"/>
      <c r="D408" s="1480"/>
      <c r="E408" s="1480"/>
      <c r="F408" s="1480"/>
      <c r="G408" s="897"/>
      <c r="H408" s="53"/>
      <c r="I408" s="1076">
        <v>698</v>
      </c>
      <c r="J408" s="200">
        <f>IF(Начало!$B$8=0,0,I408*(1-Начало!$B$8))</f>
        <v>0</v>
      </c>
      <c r="K408" s="417"/>
      <c r="M408" s="634">
        <v>52000</v>
      </c>
      <c r="P408" s="1047"/>
      <c r="Q408" s="190">
        <f t="shared" si="158"/>
        <v>0</v>
      </c>
      <c r="R408" s="191">
        <f t="shared" si="159"/>
        <v>0</v>
      </c>
      <c r="S408" s="191">
        <f t="shared" si="160"/>
        <v>0</v>
      </c>
      <c r="T408" s="38">
        <v>0.5</v>
      </c>
      <c r="U408" s="38">
        <v>0.5</v>
      </c>
      <c r="V408" s="38">
        <v>0.3</v>
      </c>
      <c r="W408" s="258">
        <f>T408*U408*V408</f>
        <v>7.4999999999999997E-2</v>
      </c>
      <c r="X408" s="38">
        <v>5.5</v>
      </c>
      <c r="Y408" s="1198"/>
      <c r="Z408" s="1198"/>
      <c r="AA408" s="1056"/>
      <c r="AD408" s="1053"/>
    </row>
    <row r="409" spans="1:30" ht="25.5" customHeight="1">
      <c r="A409" s="67" t="s">
        <v>967</v>
      </c>
      <c r="B409" s="1479" t="s">
        <v>970</v>
      </c>
      <c r="C409" s="1480"/>
      <c r="D409" s="1480"/>
      <c r="E409" s="1480"/>
      <c r="F409" s="1481"/>
      <c r="G409" s="891" t="s">
        <v>974</v>
      </c>
      <c r="H409" s="53">
        <v>0.5</v>
      </c>
      <c r="I409" s="1076">
        <v>6814</v>
      </c>
      <c r="J409" s="200">
        <f>IF(Начало!$B$8=0,0,I409*(1-Начало!$B$8))</f>
        <v>0</v>
      </c>
      <c r="K409" s="221"/>
      <c r="M409" s="634">
        <v>511000</v>
      </c>
      <c r="P409" s="1047"/>
      <c r="Q409" s="190">
        <f t="shared" si="158"/>
        <v>0</v>
      </c>
      <c r="R409" s="191">
        <f t="shared" si="159"/>
        <v>0</v>
      </c>
      <c r="S409" s="191">
        <f t="shared" si="160"/>
        <v>0</v>
      </c>
      <c r="T409" s="38">
        <v>290</v>
      </c>
      <c r="U409" s="38">
        <v>140</v>
      </c>
      <c r="V409" s="38">
        <v>60</v>
      </c>
      <c r="W409" s="258">
        <f t="shared" ref="W409" si="162">(T409/1000)*(U409/1000)*(V409/1000)</f>
        <v>2.4360000000000002E-3</v>
      </c>
      <c r="X409" s="38">
        <v>0.8</v>
      </c>
      <c r="Y409" s="1198"/>
      <c r="Z409" s="1198"/>
      <c r="AA409" s="1056"/>
      <c r="AD409" s="1053"/>
    </row>
    <row r="410" spans="1:30" ht="26.25" customHeight="1">
      <c r="A410" s="67" t="s">
        <v>968</v>
      </c>
      <c r="B410" s="1479" t="s">
        <v>971</v>
      </c>
      <c r="C410" s="1480"/>
      <c r="D410" s="1480"/>
      <c r="E410" s="1480"/>
      <c r="F410" s="1481"/>
      <c r="G410" s="891" t="s">
        <v>973</v>
      </c>
      <c r="H410" s="53">
        <v>2.5</v>
      </c>
      <c r="I410" s="1076">
        <v>6814</v>
      </c>
      <c r="J410" s="200">
        <f>IF(Начало!$B$8=0,0,I410*(1-Начало!$B$8))</f>
        <v>0</v>
      </c>
      <c r="K410" s="221"/>
      <c r="M410" s="634">
        <v>511000</v>
      </c>
      <c r="P410" s="1047"/>
      <c r="Q410" s="190">
        <f t="shared" si="158"/>
        <v>0</v>
      </c>
      <c r="R410" s="191">
        <f t="shared" si="159"/>
        <v>0</v>
      </c>
      <c r="S410" s="191">
        <f t="shared" si="160"/>
        <v>0</v>
      </c>
      <c r="T410" s="38">
        <v>415</v>
      </c>
      <c r="U410" s="38">
        <v>350</v>
      </c>
      <c r="V410" s="38">
        <v>112</v>
      </c>
      <c r="W410" s="258">
        <f t="shared" ref="W410:W411" si="163">(T410/1000)*(U410/1000)*(V410/1000)</f>
        <v>1.6267999999999998E-2</v>
      </c>
      <c r="X410" s="38">
        <v>3.4</v>
      </c>
      <c r="Y410" s="1198"/>
      <c r="Z410" s="1198"/>
      <c r="AA410" s="1056"/>
      <c r="AD410" s="1053"/>
    </row>
    <row r="411" spans="1:30" ht="26.25" customHeight="1">
      <c r="A411" s="67" t="s">
        <v>1327</v>
      </c>
      <c r="B411" s="1479" t="s">
        <v>1333</v>
      </c>
      <c r="C411" s="1480"/>
      <c r="D411" s="1480"/>
      <c r="E411" s="1480"/>
      <c r="F411" s="1481"/>
      <c r="G411" s="891" t="s">
        <v>1335</v>
      </c>
      <c r="H411" s="53">
        <v>0.05</v>
      </c>
      <c r="I411" s="1076">
        <v>539</v>
      </c>
      <c r="J411" s="200">
        <f>IF(Начало!$B$8=0,0,I411*(1-Начало!$B$8))</f>
        <v>0</v>
      </c>
      <c r="K411" s="221"/>
      <c r="M411" s="634">
        <v>40000</v>
      </c>
      <c r="P411" s="1047"/>
      <c r="Q411" s="190">
        <f t="shared" si="158"/>
        <v>0</v>
      </c>
      <c r="R411" s="191">
        <f t="shared" si="159"/>
        <v>0</v>
      </c>
      <c r="S411" s="191">
        <f t="shared" si="160"/>
        <v>0</v>
      </c>
      <c r="W411" s="258">
        <f t="shared" si="163"/>
        <v>0</v>
      </c>
      <c r="Y411" s="1198"/>
      <c r="Z411" s="1198"/>
      <c r="AA411" s="1056"/>
      <c r="AD411" s="1053"/>
    </row>
    <row r="412" spans="1:30" ht="15.75" customHeight="1">
      <c r="A412" s="67" t="s">
        <v>969</v>
      </c>
      <c r="B412" s="1482" t="s">
        <v>972</v>
      </c>
      <c r="C412" s="1483"/>
      <c r="D412" s="1483"/>
      <c r="E412" s="1483"/>
      <c r="F412" s="1484"/>
      <c r="G412" s="891" t="s">
        <v>975</v>
      </c>
      <c r="H412" s="53"/>
      <c r="I412" s="1076">
        <v>5448</v>
      </c>
      <c r="J412" s="200">
        <f>IF(Начало!$B$8=0,0,I412*(1-Начало!$B$8))</f>
        <v>0</v>
      </c>
      <c r="K412" s="221"/>
      <c r="M412" s="634">
        <v>409000</v>
      </c>
      <c r="P412" s="1047"/>
      <c r="Q412" s="190">
        <f t="shared" si="158"/>
        <v>0</v>
      </c>
      <c r="R412" s="191">
        <f t="shared" si="159"/>
        <v>0</v>
      </c>
      <c r="S412" s="191">
        <f t="shared" si="160"/>
        <v>0</v>
      </c>
      <c r="T412" s="38">
        <v>246</v>
      </c>
      <c r="U412" s="38">
        <v>179</v>
      </c>
      <c r="V412" s="38">
        <v>42</v>
      </c>
      <c r="W412" s="258">
        <f t="shared" ref="W412" si="164">(T412/1000)*(U412/1000)*(V412/1000)</f>
        <v>1.849428E-3</v>
      </c>
      <c r="X412" s="38">
        <v>0.2</v>
      </c>
      <c r="Y412" s="1198"/>
      <c r="Z412" s="1198"/>
      <c r="AA412" s="1056"/>
      <c r="AD412" s="1053"/>
    </row>
    <row r="413" spans="1:30" ht="40.5" customHeight="1" thickBot="1">
      <c r="A413" s="67" t="s">
        <v>1367</v>
      </c>
      <c r="B413" s="1501" t="s">
        <v>1368</v>
      </c>
      <c r="C413" s="1502"/>
      <c r="D413" s="1502"/>
      <c r="E413" s="1502"/>
      <c r="F413" s="1503"/>
      <c r="G413" s="891" t="s">
        <v>973</v>
      </c>
      <c r="H413" s="41">
        <v>2.7</v>
      </c>
      <c r="I413" s="1076">
        <v>6370</v>
      </c>
      <c r="J413" s="200">
        <f>IF(Начало!$B$8=0,0,I413*(1-Начало!$B$8))</f>
        <v>0</v>
      </c>
      <c r="K413" s="221"/>
      <c r="M413" s="634">
        <v>478000</v>
      </c>
      <c r="P413" s="1047"/>
      <c r="Q413" s="190">
        <f t="shared" ref="Q413" si="165">J413*K413</f>
        <v>0</v>
      </c>
      <c r="R413" s="191">
        <f t="shared" ref="R413" si="166">IF(OR(W413="",K413=""),0,K413*W413)</f>
        <v>0</v>
      </c>
      <c r="S413" s="191">
        <f t="shared" ref="S413" si="167">IF(OR(X413="",K413=""),0,K413*X413)</f>
        <v>0</v>
      </c>
      <c r="T413" s="38">
        <v>415</v>
      </c>
      <c r="U413" s="38">
        <v>350</v>
      </c>
      <c r="V413" s="38">
        <v>112</v>
      </c>
      <c r="W413" s="258">
        <f t="shared" ref="W413" si="168">(T413/1000)*(U413/1000)*(V413/1000)</f>
        <v>1.6267999999999998E-2</v>
      </c>
      <c r="X413" s="38">
        <v>3.6</v>
      </c>
      <c r="Y413" s="1198"/>
      <c r="Z413" s="1198"/>
      <c r="AA413" s="1056"/>
      <c r="AD413" s="1053"/>
    </row>
    <row r="414" spans="1:30" ht="18" customHeight="1" thickBot="1">
      <c r="A414" s="1401" t="s">
        <v>209</v>
      </c>
      <c r="B414" s="1402"/>
      <c r="C414" s="1402"/>
      <c r="D414" s="1402"/>
      <c r="E414" s="1402"/>
      <c r="F414" s="1402"/>
      <c r="G414" s="1402"/>
      <c r="H414" s="1402"/>
      <c r="I414" s="1402"/>
      <c r="J414" s="1402"/>
      <c r="K414" s="1403"/>
      <c r="M414" s="623"/>
      <c r="P414" s="761"/>
      <c r="Q414" s="190"/>
      <c r="R414" s="191"/>
      <c r="S414" s="191"/>
      <c r="Y414" s="1198"/>
      <c r="Z414" s="1198"/>
      <c r="AA414" s="1056"/>
      <c r="AD414" s="1053"/>
    </row>
    <row r="415" spans="1:30" ht="26.25" customHeight="1">
      <c r="A415" s="673" t="s">
        <v>300</v>
      </c>
      <c r="B415" s="1491" t="s">
        <v>725</v>
      </c>
      <c r="C415" s="1492"/>
      <c r="D415" s="1492"/>
      <c r="E415" s="1492"/>
      <c r="F415" s="1493"/>
      <c r="G415" s="676" t="s">
        <v>507</v>
      </c>
      <c r="H415" s="676">
        <v>4.5</v>
      </c>
      <c r="I415" s="1083">
        <v>685</v>
      </c>
      <c r="J415" s="206">
        <f>IF(Начало!$B$8=0,0,I415*(1-Начало!$B$8))</f>
        <v>0</v>
      </c>
      <c r="K415" s="187"/>
      <c r="M415" s="634">
        <v>51000</v>
      </c>
      <c r="P415" s="1047"/>
      <c r="Q415" s="190">
        <f t="shared" ref="Q415:Q420" si="169">J415*K415</f>
        <v>0</v>
      </c>
      <c r="R415" s="191">
        <f t="shared" ref="R415:R420" si="170">IF(OR(W415="",K415=""),0,K415*W415)</f>
        <v>0</v>
      </c>
      <c r="S415" s="191">
        <f t="shared" ref="S415:S420" si="171">IF(OR(X415="",K415=""),0,K415*X415)</f>
        <v>0</v>
      </c>
      <c r="T415" s="387">
        <v>490</v>
      </c>
      <c r="U415" s="387">
        <v>420</v>
      </c>
      <c r="V415" s="387">
        <v>240</v>
      </c>
      <c r="W415" s="394">
        <f t="shared" ref="W415:W432" si="172">(T415/1000)*(U415/1000)*(V415/1000)</f>
        <v>4.9391999999999991E-2</v>
      </c>
      <c r="X415" s="387">
        <v>6</v>
      </c>
      <c r="Y415" s="1198"/>
      <c r="Z415" s="1198"/>
      <c r="AA415" s="1056"/>
      <c r="AD415" s="1053"/>
    </row>
    <row r="416" spans="1:30" ht="26.25" customHeight="1">
      <c r="A416" s="674" t="s">
        <v>301</v>
      </c>
      <c r="B416" s="1479" t="s">
        <v>726</v>
      </c>
      <c r="C416" s="1480"/>
      <c r="D416" s="1480"/>
      <c r="E416" s="1480"/>
      <c r="F416" s="1481"/>
      <c r="G416" s="41" t="s">
        <v>507</v>
      </c>
      <c r="H416" s="41">
        <v>4.5</v>
      </c>
      <c r="I416" s="1076">
        <v>813</v>
      </c>
      <c r="J416" s="197">
        <f>IF(Начало!$B$8=0,0,I416*(1-Начало!$B$8))</f>
        <v>0</v>
      </c>
      <c r="K416" s="184"/>
      <c r="M416" s="634">
        <v>61000</v>
      </c>
      <c r="P416" s="1047"/>
      <c r="Q416" s="190">
        <f t="shared" si="169"/>
        <v>0</v>
      </c>
      <c r="R416" s="191">
        <f t="shared" si="170"/>
        <v>0</v>
      </c>
      <c r="S416" s="191">
        <f t="shared" si="171"/>
        <v>0</v>
      </c>
      <c r="T416" s="387">
        <v>490</v>
      </c>
      <c r="U416" s="387">
        <v>420</v>
      </c>
      <c r="V416" s="387">
        <v>240</v>
      </c>
      <c r="W416" s="394">
        <f t="shared" si="172"/>
        <v>4.9391999999999991E-2</v>
      </c>
      <c r="X416" s="387">
        <v>6</v>
      </c>
      <c r="Y416" s="1198"/>
      <c r="Z416" s="1198"/>
      <c r="AA416" s="1056"/>
      <c r="AD416" s="1053"/>
    </row>
    <row r="417" spans="1:32" ht="27.75" customHeight="1" thickBot="1">
      <c r="A417" s="675" t="s">
        <v>302</v>
      </c>
      <c r="B417" s="1494" t="s">
        <v>727</v>
      </c>
      <c r="C417" s="1495"/>
      <c r="D417" s="1495"/>
      <c r="E417" s="1495"/>
      <c r="F417" s="1496"/>
      <c r="G417" s="677" t="s">
        <v>507</v>
      </c>
      <c r="H417" s="677">
        <v>4.5</v>
      </c>
      <c r="I417" s="1077">
        <v>1005</v>
      </c>
      <c r="J417" s="205">
        <f>IF(Начало!$B$8=0,0,I417*(1-Начало!$B$8))</f>
        <v>0</v>
      </c>
      <c r="K417" s="185"/>
      <c r="M417" s="635">
        <v>75000</v>
      </c>
      <c r="P417" s="1047"/>
      <c r="Q417" s="190">
        <f t="shared" si="169"/>
        <v>0</v>
      </c>
      <c r="R417" s="191">
        <f t="shared" si="170"/>
        <v>0</v>
      </c>
      <c r="S417" s="191">
        <f t="shared" si="171"/>
        <v>0</v>
      </c>
      <c r="T417" s="387">
        <v>490</v>
      </c>
      <c r="U417" s="387">
        <v>420</v>
      </c>
      <c r="V417" s="387">
        <v>240</v>
      </c>
      <c r="W417" s="394">
        <f t="shared" si="172"/>
        <v>4.9391999999999991E-2</v>
      </c>
      <c r="X417" s="387">
        <v>6</v>
      </c>
      <c r="Y417" s="1198"/>
      <c r="Z417" s="1198"/>
      <c r="AA417" s="1056"/>
      <c r="AD417" s="1053"/>
    </row>
    <row r="418" spans="1:32" ht="25.5" customHeight="1">
      <c r="A418" s="363" t="s">
        <v>421</v>
      </c>
      <c r="B418" s="1420" t="s">
        <v>725</v>
      </c>
      <c r="C418" s="1421"/>
      <c r="D418" s="1421"/>
      <c r="E418" s="1421"/>
      <c r="F418" s="1421"/>
      <c r="G418" s="523" t="s">
        <v>507</v>
      </c>
      <c r="H418" s="523">
        <v>4.5</v>
      </c>
      <c r="I418" s="1084">
        <v>782</v>
      </c>
      <c r="J418" s="206">
        <f>IF(Начало!$B$8=0,0,I418*(1-Начало!$B$8))</f>
        <v>0</v>
      </c>
      <c r="K418" s="187"/>
      <c r="M418" s="642">
        <v>59000</v>
      </c>
      <c r="P418" s="1047"/>
      <c r="Q418" s="190">
        <f t="shared" si="169"/>
        <v>0</v>
      </c>
      <c r="R418" s="191">
        <f t="shared" si="170"/>
        <v>0</v>
      </c>
      <c r="S418" s="191">
        <f t="shared" si="171"/>
        <v>0</v>
      </c>
      <c r="T418" s="387">
        <v>490</v>
      </c>
      <c r="U418" s="387">
        <v>420</v>
      </c>
      <c r="V418" s="387">
        <v>240</v>
      </c>
      <c r="W418" s="394">
        <f t="shared" si="172"/>
        <v>4.9391999999999991E-2</v>
      </c>
      <c r="X418" s="387">
        <v>6</v>
      </c>
      <c r="Y418" s="1198"/>
      <c r="Z418" s="1198"/>
      <c r="AA418" s="1056"/>
      <c r="AD418" s="1053"/>
    </row>
    <row r="419" spans="1:32" ht="25.5" customHeight="1">
      <c r="A419" s="255" t="s">
        <v>422</v>
      </c>
      <c r="B419" s="1407" t="s">
        <v>726</v>
      </c>
      <c r="C419" s="1408"/>
      <c r="D419" s="1408"/>
      <c r="E419" s="1408"/>
      <c r="F419" s="1408"/>
      <c r="G419" s="53" t="s">
        <v>507</v>
      </c>
      <c r="H419" s="53">
        <v>4.5</v>
      </c>
      <c r="I419" s="1085">
        <v>889</v>
      </c>
      <c r="J419" s="197">
        <f>IF(Начало!$B$8=0,0,I419*(1-Начало!$B$8))</f>
        <v>0</v>
      </c>
      <c r="K419" s="184"/>
      <c r="M419" s="634">
        <v>67000</v>
      </c>
      <c r="P419" s="1047"/>
      <c r="Q419" s="190">
        <f t="shared" si="169"/>
        <v>0</v>
      </c>
      <c r="R419" s="191">
        <f t="shared" si="170"/>
        <v>0</v>
      </c>
      <c r="S419" s="191">
        <f t="shared" si="171"/>
        <v>0</v>
      </c>
      <c r="T419" s="387">
        <v>490</v>
      </c>
      <c r="U419" s="387">
        <v>420</v>
      </c>
      <c r="V419" s="387">
        <v>240</v>
      </c>
      <c r="W419" s="394">
        <f t="shared" si="172"/>
        <v>4.9391999999999991E-2</v>
      </c>
      <c r="X419" s="387">
        <v>6</v>
      </c>
      <c r="Y419" s="1198"/>
      <c r="Z419" s="1198"/>
      <c r="AA419" s="1056"/>
      <c r="AD419" s="1053"/>
    </row>
    <row r="420" spans="1:32" ht="25.5" customHeight="1" thickBot="1">
      <c r="A420" s="256" t="s">
        <v>423</v>
      </c>
      <c r="B420" s="1409" t="s">
        <v>727</v>
      </c>
      <c r="C420" s="1410"/>
      <c r="D420" s="1410"/>
      <c r="E420" s="1410"/>
      <c r="F420" s="1410"/>
      <c r="G420" s="60" t="s">
        <v>507</v>
      </c>
      <c r="H420" s="60">
        <v>4.5</v>
      </c>
      <c r="I420" s="1086">
        <v>1075</v>
      </c>
      <c r="J420" s="224">
        <f>IF(Начало!$B$8=0,0,I420*(1-Начало!$B$8))</f>
        <v>0</v>
      </c>
      <c r="K420" s="185"/>
      <c r="M420" s="635">
        <v>81000</v>
      </c>
      <c r="P420" s="1047"/>
      <c r="Q420" s="190">
        <f t="shared" si="169"/>
        <v>0</v>
      </c>
      <c r="R420" s="191">
        <f t="shared" si="170"/>
        <v>0</v>
      </c>
      <c r="S420" s="191">
        <f t="shared" si="171"/>
        <v>0</v>
      </c>
      <c r="T420" s="387">
        <v>490</v>
      </c>
      <c r="U420" s="387">
        <v>420</v>
      </c>
      <c r="V420" s="387">
        <v>240</v>
      </c>
      <c r="W420" s="394">
        <f t="shared" si="172"/>
        <v>4.9391999999999991E-2</v>
      </c>
      <c r="X420" s="387">
        <v>6</v>
      </c>
      <c r="Y420" s="1198"/>
      <c r="Z420" s="1198"/>
      <c r="AA420" s="1056"/>
      <c r="AD420" s="1053"/>
    </row>
    <row r="421" spans="1:32" ht="25.5" customHeight="1">
      <c r="A421" s="363" t="s">
        <v>1023</v>
      </c>
      <c r="B421" s="1420" t="s">
        <v>1046</v>
      </c>
      <c r="C421" s="1421"/>
      <c r="D421" s="1421"/>
      <c r="E421" s="1421"/>
      <c r="F421" s="1421"/>
      <c r="G421" s="523" t="s">
        <v>507</v>
      </c>
      <c r="H421" s="523">
        <v>8.4</v>
      </c>
      <c r="I421" s="1084">
        <v>780</v>
      </c>
      <c r="J421" s="925">
        <f>IF(Начало!$B$8=0,0,I421*(1-Начало!$B$8))</f>
        <v>0</v>
      </c>
      <c r="K421" s="187"/>
      <c r="M421" s="642">
        <v>59000</v>
      </c>
      <c r="P421" s="1047"/>
      <c r="Q421" s="190">
        <f t="shared" ref="Q421:Q423" si="173">J421*K421</f>
        <v>0</v>
      </c>
      <c r="R421" s="191">
        <f t="shared" ref="R421:R423" si="174">IF(OR(W421="",K421=""),0,K421*W421)</f>
        <v>0</v>
      </c>
      <c r="S421" s="191">
        <f t="shared" ref="S421:S423" si="175">IF(OR(X421="",K421=""),0,K421*X421)</f>
        <v>0</v>
      </c>
      <c r="T421" s="387">
        <v>420</v>
      </c>
      <c r="U421" s="387">
        <v>240</v>
      </c>
      <c r="V421" s="387">
        <v>490</v>
      </c>
      <c r="W421" s="394">
        <f t="shared" si="172"/>
        <v>4.9391999999999991E-2</v>
      </c>
      <c r="X421" s="387">
        <v>11.4</v>
      </c>
      <c r="Y421" s="1198"/>
      <c r="Z421" s="1198"/>
      <c r="AA421" s="1056"/>
      <c r="AD421" s="1053"/>
    </row>
    <row r="422" spans="1:32" ht="25.5" customHeight="1">
      <c r="A422" s="255" t="s">
        <v>1024</v>
      </c>
      <c r="B422" s="1407" t="s">
        <v>1047</v>
      </c>
      <c r="C422" s="1408"/>
      <c r="D422" s="1408"/>
      <c r="E422" s="1408"/>
      <c r="F422" s="1408"/>
      <c r="G422" s="53" t="s">
        <v>507</v>
      </c>
      <c r="H422" s="53">
        <v>8.4</v>
      </c>
      <c r="I422" s="1085">
        <v>872</v>
      </c>
      <c r="J422" s="197">
        <f>IF(Начало!$B$8=0,0,I422*(1-Начало!$B$8))</f>
        <v>0</v>
      </c>
      <c r="K422" s="184"/>
      <c r="M422" s="634">
        <v>65000</v>
      </c>
      <c r="P422" s="1048"/>
      <c r="Q422" s="190">
        <f t="shared" si="173"/>
        <v>0</v>
      </c>
      <c r="R422" s="191">
        <f t="shared" si="174"/>
        <v>0</v>
      </c>
      <c r="S422" s="191">
        <f t="shared" si="175"/>
        <v>0</v>
      </c>
      <c r="T422" s="387">
        <v>420</v>
      </c>
      <c r="U422" s="387">
        <v>240</v>
      </c>
      <c r="V422" s="387">
        <v>490</v>
      </c>
      <c r="W422" s="394">
        <f t="shared" si="172"/>
        <v>4.9391999999999991E-2</v>
      </c>
      <c r="X422" s="387">
        <v>11.4</v>
      </c>
      <c r="Y422" s="1198"/>
      <c r="Z422" s="1198"/>
      <c r="AA422" s="1056"/>
      <c r="AD422" s="1053"/>
    </row>
    <row r="423" spans="1:32" ht="25.5" customHeight="1">
      <c r="A423" s="255" t="s">
        <v>1025</v>
      </c>
      <c r="B423" s="1407" t="s">
        <v>1048</v>
      </c>
      <c r="C423" s="1408"/>
      <c r="D423" s="1408"/>
      <c r="E423" s="1408"/>
      <c r="F423" s="1408"/>
      <c r="G423" s="53" t="s">
        <v>507</v>
      </c>
      <c r="H423" s="53">
        <v>8.4</v>
      </c>
      <c r="I423" s="1085">
        <v>1439</v>
      </c>
      <c r="J423" s="196">
        <f>IF(Начало!$B$8=0,0,I423*(1-Начало!$B$8))</f>
        <v>0</v>
      </c>
      <c r="K423" s="184"/>
      <c r="M423" s="634">
        <v>108000</v>
      </c>
      <c r="P423" s="1048"/>
      <c r="Q423" s="190">
        <f t="shared" si="173"/>
        <v>0</v>
      </c>
      <c r="R423" s="191">
        <f t="shared" si="174"/>
        <v>0</v>
      </c>
      <c r="S423" s="191">
        <f t="shared" si="175"/>
        <v>0</v>
      </c>
      <c r="T423" s="387">
        <v>420</v>
      </c>
      <c r="U423" s="387">
        <v>240</v>
      </c>
      <c r="V423" s="387">
        <v>490</v>
      </c>
      <c r="W423" s="394">
        <f t="shared" si="172"/>
        <v>4.9391999999999991E-2</v>
      </c>
      <c r="X423" s="387">
        <v>11.7</v>
      </c>
      <c r="Y423" s="1198"/>
      <c r="Z423" s="1198"/>
      <c r="AA423" s="1056"/>
      <c r="AD423" s="1053"/>
    </row>
    <row r="424" spans="1:32" ht="25.5" customHeight="1" thickBot="1">
      <c r="A424" s="930" t="s">
        <v>1026</v>
      </c>
      <c r="B424" s="1409" t="s">
        <v>1049</v>
      </c>
      <c r="C424" s="1410"/>
      <c r="D424" s="1410"/>
      <c r="E424" s="1410"/>
      <c r="F424" s="1410"/>
      <c r="G424" s="931" t="s">
        <v>507</v>
      </c>
      <c r="H424" s="931">
        <v>8.4</v>
      </c>
      <c r="I424" s="1087">
        <v>1573</v>
      </c>
      <c r="J424" s="224">
        <f>IF(Начало!$B$8=0,0,I424*(1-Начало!$B$8))</f>
        <v>0</v>
      </c>
      <c r="K424" s="932"/>
      <c r="M424" s="794">
        <v>118000</v>
      </c>
      <c r="P424" s="1048"/>
      <c r="Q424" s="190">
        <f t="shared" ref="Q424" si="176">J424*K424</f>
        <v>0</v>
      </c>
      <c r="R424" s="191">
        <f t="shared" ref="R424" si="177">IF(OR(W424="",K424=""),0,K424*W424)</f>
        <v>0</v>
      </c>
      <c r="S424" s="191">
        <f t="shared" ref="S424" si="178">IF(OR(X424="",K424=""),0,K424*X424)</f>
        <v>0</v>
      </c>
      <c r="T424" s="387">
        <v>420</v>
      </c>
      <c r="U424" s="387">
        <v>240</v>
      </c>
      <c r="V424" s="387">
        <v>490</v>
      </c>
      <c r="W424" s="394">
        <f t="shared" si="172"/>
        <v>4.9391999999999991E-2</v>
      </c>
      <c r="X424" s="387">
        <v>11.9</v>
      </c>
      <c r="Y424" s="1198"/>
      <c r="Z424" s="1198"/>
      <c r="AA424" s="1056"/>
      <c r="AD424" s="1053"/>
    </row>
    <row r="425" spans="1:32" ht="27.75" customHeight="1" thickBot="1">
      <c r="A425" s="1392" t="s">
        <v>1295</v>
      </c>
      <c r="B425" s="1393"/>
      <c r="C425" s="1393"/>
      <c r="D425" s="1393"/>
      <c r="E425" s="1393"/>
      <c r="F425" s="1393"/>
      <c r="G425" s="1393"/>
      <c r="H425" s="1393"/>
      <c r="I425" s="1393"/>
      <c r="J425" s="1393"/>
      <c r="K425" s="1394"/>
      <c r="M425" s="623"/>
      <c r="N425" s="215"/>
      <c r="O425" s="215"/>
      <c r="P425" s="215"/>
      <c r="Q425" s="215"/>
      <c r="R425" s="215"/>
      <c r="S425" s="190"/>
      <c r="T425" s="119"/>
      <c r="U425" s="119"/>
      <c r="W425" s="38"/>
      <c r="Y425" s="1198"/>
      <c r="Z425" s="1198"/>
      <c r="AA425" s="1056"/>
      <c r="AD425" s="1053"/>
      <c r="AF425" s="201"/>
    </row>
    <row r="426" spans="1:32" ht="13.5" customHeight="1">
      <c r="A426" s="253" t="s">
        <v>1296</v>
      </c>
      <c r="B426" s="678" t="s">
        <v>1297</v>
      </c>
      <c r="C426" s="376"/>
      <c r="D426" s="376"/>
      <c r="E426" s="376"/>
      <c r="F426" s="376"/>
      <c r="G426" s="891" t="s">
        <v>1336</v>
      </c>
      <c r="H426" s="261">
        <v>0.2</v>
      </c>
      <c r="I426" s="583">
        <v>39</v>
      </c>
      <c r="J426" s="200">
        <f>IF(Начало!$B$8=0,0,I426*(1-Начало!$B$8))</f>
        <v>0</v>
      </c>
      <c r="K426" s="187"/>
      <c r="M426" s="633">
        <v>3000</v>
      </c>
      <c r="P426" s="1047"/>
      <c r="Q426" s="190">
        <f>J426*K426</f>
        <v>0</v>
      </c>
      <c r="R426" s="191">
        <f>IF(OR(W426="",K426=""),0,K426*W426)</f>
        <v>0</v>
      </c>
      <c r="S426" s="191">
        <f>IF(OR(X426="",K426=""),0,K426*X426)</f>
        <v>0</v>
      </c>
      <c r="W426" s="258">
        <f>(T426/1000)*(U426/1000)*(V426/1000)</f>
        <v>0</v>
      </c>
      <c r="X426" s="38">
        <v>0.3</v>
      </c>
      <c r="Y426" s="1198"/>
      <c r="Z426" s="1198"/>
      <c r="AA426" s="1056"/>
      <c r="AD426" s="1053"/>
    </row>
    <row r="427" spans="1:32" ht="13.5" customHeight="1">
      <c r="A427" s="253" t="s">
        <v>1298</v>
      </c>
      <c r="B427" s="679" t="s">
        <v>1299</v>
      </c>
      <c r="C427" s="378"/>
      <c r="D427" s="378"/>
      <c r="E427" s="378"/>
      <c r="F427" s="378"/>
      <c r="G427" s="891" t="s">
        <v>1337</v>
      </c>
      <c r="H427" s="262">
        <v>0.4</v>
      </c>
      <c r="I427" s="581">
        <v>74</v>
      </c>
      <c r="J427" s="196">
        <f>IF(Начало!$B$8=0,0,I427*(1-Начало!$B$8))</f>
        <v>0</v>
      </c>
      <c r="K427" s="184"/>
      <c r="M427" s="634">
        <v>6000</v>
      </c>
      <c r="P427" s="1047"/>
      <c r="Q427" s="190">
        <f>J427*K427</f>
        <v>0</v>
      </c>
      <c r="R427" s="191">
        <f>IF(OR(W427="",K427=""),0,K427*W427)</f>
        <v>0</v>
      </c>
      <c r="S427" s="191">
        <f>IF(OR(X427="",K427=""),0,K427*X427)</f>
        <v>0</v>
      </c>
      <c r="W427" s="258">
        <f>(T427/1000)*(U427/1000)*(V427/1000)</f>
        <v>0</v>
      </c>
      <c r="X427" s="38">
        <v>0.5</v>
      </c>
      <c r="Y427" s="1198"/>
      <c r="Z427" s="1198"/>
      <c r="AA427" s="1056"/>
      <c r="AD427" s="1053"/>
    </row>
    <row r="428" spans="1:32" ht="13.5" customHeight="1">
      <c r="A428" s="253" t="s">
        <v>1300</v>
      </c>
      <c r="B428" s="884" t="s">
        <v>1301</v>
      </c>
      <c r="C428" s="708"/>
      <c r="D428" s="708"/>
      <c r="E428" s="708"/>
      <c r="F428" s="708"/>
      <c r="G428" s="891" t="s">
        <v>1338</v>
      </c>
      <c r="H428" s="1014">
        <v>0.5</v>
      </c>
      <c r="I428" s="584">
        <v>117</v>
      </c>
      <c r="J428" s="286">
        <f>IF(Начало!$B$8=0,0,I428*(1-Начало!$B$8))</f>
        <v>0</v>
      </c>
      <c r="K428" s="1015"/>
      <c r="M428" s="642">
        <v>9000</v>
      </c>
      <c r="P428" s="1047"/>
      <c r="Q428" s="190">
        <f>J428*K428</f>
        <v>0</v>
      </c>
      <c r="R428" s="191">
        <f>IF(OR(W428="",K428=""),0,K428*W428)</f>
        <v>0</v>
      </c>
      <c r="S428" s="191">
        <f>IF(OR(X428="",K428=""),0,K428*X428)</f>
        <v>0</v>
      </c>
      <c r="W428" s="258">
        <f>(T428/1000)*(U428/1000)*(V428/1000)</f>
        <v>0</v>
      </c>
      <c r="X428" s="38">
        <v>0.7</v>
      </c>
      <c r="Y428" s="1198"/>
      <c r="Z428" s="1198"/>
      <c r="AA428" s="1056"/>
      <c r="AD428" s="1053"/>
    </row>
    <row r="429" spans="1:32" ht="13.5" customHeight="1" thickBot="1">
      <c r="A429" s="253" t="s">
        <v>1302</v>
      </c>
      <c r="B429" s="679" t="s">
        <v>1303</v>
      </c>
      <c r="C429" s="378"/>
      <c r="D429" s="378"/>
      <c r="E429" s="378"/>
      <c r="F429" s="378"/>
      <c r="G429" s="891" t="s">
        <v>1338</v>
      </c>
      <c r="H429" s="262">
        <v>0.7</v>
      </c>
      <c r="I429" s="581">
        <v>135</v>
      </c>
      <c r="J429" s="200">
        <f>IF(Начало!$B$8=0,0,I429*(1-Начало!$B$8))</f>
        <v>0</v>
      </c>
      <c r="K429" s="184"/>
      <c r="M429" s="634">
        <v>10000</v>
      </c>
      <c r="P429" s="1047"/>
      <c r="Q429" s="190">
        <f>J429*K429</f>
        <v>0</v>
      </c>
      <c r="R429" s="191">
        <f>IF(OR(W429="",K429=""),0,K429*W429)</f>
        <v>0</v>
      </c>
      <c r="S429" s="191">
        <f>IF(OR(X429="",K429=""),0,K429*X429)</f>
        <v>0</v>
      </c>
      <c r="W429" s="258">
        <f>(T429/1000)*(U429/1000)*(V429/1000)</f>
        <v>0</v>
      </c>
      <c r="X429" s="38">
        <v>0.9</v>
      </c>
      <c r="Y429" s="1198"/>
      <c r="Z429" s="1198"/>
      <c r="AA429" s="1056"/>
      <c r="AD429" s="1053"/>
    </row>
    <row r="430" spans="1:32" ht="18" customHeight="1" thickBot="1">
      <c r="A430" s="1401" t="s">
        <v>10</v>
      </c>
      <c r="B430" s="1402"/>
      <c r="C430" s="1402"/>
      <c r="D430" s="1402"/>
      <c r="E430" s="1402"/>
      <c r="F430" s="1402"/>
      <c r="G430" s="1402"/>
      <c r="H430" s="1402"/>
      <c r="I430" s="1402"/>
      <c r="J430" s="1402"/>
      <c r="K430" s="1403"/>
      <c r="M430" s="632"/>
      <c r="Q430" s="190"/>
      <c r="R430" s="191"/>
      <c r="S430" s="191"/>
      <c r="Y430" s="1198"/>
      <c r="Z430" s="1198"/>
      <c r="AA430" s="1056"/>
      <c r="AD430" s="1053"/>
    </row>
    <row r="431" spans="1:32" ht="28.5" customHeight="1">
      <c r="A431" s="1017" t="s">
        <v>809</v>
      </c>
      <c r="B431" s="1395" t="s">
        <v>1649</v>
      </c>
      <c r="C431" s="1396"/>
      <c r="D431" s="1396"/>
      <c r="E431" s="1396"/>
      <c r="F431" s="1397"/>
      <c r="G431" s="50" t="s">
        <v>1339</v>
      </c>
      <c r="H431" s="53">
        <v>0.2</v>
      </c>
      <c r="I431" s="1074">
        <v>630</v>
      </c>
      <c r="J431" s="196">
        <f>IF(Начало!$B$8=0,0,I431*(1-Начало!$B$8))</f>
        <v>0</v>
      </c>
      <c r="K431" s="1018"/>
      <c r="M431" s="634">
        <v>47000</v>
      </c>
      <c r="P431" s="1047"/>
      <c r="Q431" s="190">
        <f>J431*K431</f>
        <v>0</v>
      </c>
      <c r="R431" s="191">
        <f>IF(OR(W431="",K431=""),0,K431*W431)</f>
        <v>0</v>
      </c>
      <c r="S431" s="191">
        <f>IF(OR(X431="",K431=""),0,K431*X431)</f>
        <v>0</v>
      </c>
      <c r="T431" s="38">
        <v>246</v>
      </c>
      <c r="U431" s="38">
        <v>179</v>
      </c>
      <c r="V431" s="38">
        <v>42</v>
      </c>
      <c r="W431" s="394">
        <f t="shared" ref="W431" si="179">(T431/1000)*(U431/1000)*(V431/1000)</f>
        <v>1.849428E-3</v>
      </c>
      <c r="X431" s="38">
        <v>0.2</v>
      </c>
      <c r="Y431" s="1198"/>
      <c r="Z431" s="1198"/>
      <c r="AA431" s="1056"/>
      <c r="AD431" s="1053"/>
    </row>
    <row r="432" spans="1:32" ht="28.5" customHeight="1" thickBot="1">
      <c r="A432" s="792" t="s">
        <v>1304</v>
      </c>
      <c r="B432" s="1398" t="s">
        <v>1305</v>
      </c>
      <c r="C432" s="1399"/>
      <c r="D432" s="1399"/>
      <c r="E432" s="1399"/>
      <c r="F432" s="1400"/>
      <c r="G432" s="1016" t="s">
        <v>1306</v>
      </c>
      <c r="H432" s="931">
        <v>0.28999999999999998</v>
      </c>
      <c r="I432" s="734">
        <v>186</v>
      </c>
      <c r="J432" s="224">
        <f>IF(Начало!$B$8=0,0,I432*(1-Начало!$B$8))</f>
        <v>0</v>
      </c>
      <c r="K432" s="793"/>
      <c r="M432" s="794">
        <v>14000</v>
      </c>
      <c r="P432" s="1047"/>
      <c r="Q432" s="190">
        <f>J432*K432</f>
        <v>0</v>
      </c>
      <c r="R432" s="191">
        <f>IF(OR(W432="",K432=""),0,K432*W432)</f>
        <v>0</v>
      </c>
      <c r="S432" s="191">
        <f>IF(OR(X432="",K432=""),0,K432*X432)</f>
        <v>0</v>
      </c>
      <c r="T432" s="38">
        <v>287</v>
      </c>
      <c r="U432" s="38">
        <v>201</v>
      </c>
      <c r="V432" s="38">
        <v>38</v>
      </c>
      <c r="W432" s="394">
        <f t="shared" si="172"/>
        <v>2.1921060000000001E-3</v>
      </c>
      <c r="X432" s="38">
        <v>0.12</v>
      </c>
      <c r="Y432" s="1198"/>
      <c r="Z432" s="1198"/>
      <c r="AA432" s="1056"/>
      <c r="AD432" s="1053"/>
    </row>
    <row r="433" spans="1:1">
      <c r="A433" s="731" t="s">
        <v>1005</v>
      </c>
    </row>
    <row r="434" spans="1:1">
      <c r="A434" s="929"/>
    </row>
  </sheetData>
  <mergeCells count="123">
    <mergeCell ref="B384:F384"/>
    <mergeCell ref="B385:F385"/>
    <mergeCell ref="B387:F387"/>
    <mergeCell ref="B390:F390"/>
    <mergeCell ref="B388:F388"/>
    <mergeCell ref="A300:K300"/>
    <mergeCell ref="A309:K309"/>
    <mergeCell ref="B393:F393"/>
    <mergeCell ref="B391:F391"/>
    <mergeCell ref="B386:F386"/>
    <mergeCell ref="B422:F422"/>
    <mergeCell ref="B423:F423"/>
    <mergeCell ref="B424:F424"/>
    <mergeCell ref="B394:F394"/>
    <mergeCell ref="A402:K402"/>
    <mergeCell ref="A414:K414"/>
    <mergeCell ref="B395:F395"/>
    <mergeCell ref="B408:F408"/>
    <mergeCell ref="B409:F409"/>
    <mergeCell ref="B410:F410"/>
    <mergeCell ref="B412:F412"/>
    <mergeCell ref="B403:F403"/>
    <mergeCell ref="B398:F398"/>
    <mergeCell ref="B418:F418"/>
    <mergeCell ref="B415:F415"/>
    <mergeCell ref="B416:F416"/>
    <mergeCell ref="B417:F417"/>
    <mergeCell ref="B399:F399"/>
    <mergeCell ref="B400:F400"/>
    <mergeCell ref="A396:K396"/>
    <mergeCell ref="B413:F413"/>
    <mergeCell ref="B411:F411"/>
    <mergeCell ref="B401:F401"/>
    <mergeCell ref="B397:F397"/>
    <mergeCell ref="I1:K1"/>
    <mergeCell ref="A124:K124"/>
    <mergeCell ref="B122:C122"/>
    <mergeCell ref="D122:D123"/>
    <mergeCell ref="E122:E123"/>
    <mergeCell ref="F122:F123"/>
    <mergeCell ref="G4:G5"/>
    <mergeCell ref="I122:I123"/>
    <mergeCell ref="H122:H123"/>
    <mergeCell ref="E4:E5"/>
    <mergeCell ref="K4:K5"/>
    <mergeCell ref="J122:J123"/>
    <mergeCell ref="A1:A3"/>
    <mergeCell ref="F4:F5"/>
    <mergeCell ref="B1:H1"/>
    <mergeCell ref="B2:H2"/>
    <mergeCell ref="I2:K2"/>
    <mergeCell ref="A43:K43"/>
    <mergeCell ref="A56:K56"/>
    <mergeCell ref="A130:K130"/>
    <mergeCell ref="A145:K145"/>
    <mergeCell ref="M122:M123"/>
    <mergeCell ref="J4:J5"/>
    <mergeCell ref="I3:K3"/>
    <mergeCell ref="S4:S5"/>
    <mergeCell ref="R4:R5"/>
    <mergeCell ref="Q4:Q5"/>
    <mergeCell ref="M4:M5"/>
    <mergeCell ref="A70:K70"/>
    <mergeCell ref="A80:K80"/>
    <mergeCell ref="A4:A5"/>
    <mergeCell ref="B4:C4"/>
    <mergeCell ref="I4:I5"/>
    <mergeCell ref="H4:H5"/>
    <mergeCell ref="A8:K8"/>
    <mergeCell ref="K122:K123"/>
    <mergeCell ref="D4:D5"/>
    <mergeCell ref="G122:G123"/>
    <mergeCell ref="B3:H3"/>
    <mergeCell ref="A22:K22"/>
    <mergeCell ref="A122:A123"/>
    <mergeCell ref="A156:K156"/>
    <mergeCell ref="A173:K173"/>
    <mergeCell ref="B383:F383"/>
    <mergeCell ref="A159:K159"/>
    <mergeCell ref="A183:K183"/>
    <mergeCell ref="A148:K148"/>
    <mergeCell ref="A166:K166"/>
    <mergeCell ref="A134:K134"/>
    <mergeCell ref="A187:K187"/>
    <mergeCell ref="A318:K318"/>
    <mergeCell ref="A255:K255"/>
    <mergeCell ref="A262:K262"/>
    <mergeCell ref="A264:K264"/>
    <mergeCell ref="A279:K279"/>
    <mergeCell ref="A292:K292"/>
    <mergeCell ref="A326:K326"/>
    <mergeCell ref="A334:K334"/>
    <mergeCell ref="A342:K342"/>
    <mergeCell ref="B382:F382"/>
    <mergeCell ref="A275:K275"/>
    <mergeCell ref="B253:F253"/>
    <mergeCell ref="B254:F254"/>
    <mergeCell ref="A224:K224"/>
    <mergeCell ref="B263:F263"/>
    <mergeCell ref="A425:K425"/>
    <mergeCell ref="B431:F431"/>
    <mergeCell ref="B432:F432"/>
    <mergeCell ref="A360:K360"/>
    <mergeCell ref="A193:K193"/>
    <mergeCell ref="A206:K206"/>
    <mergeCell ref="A216:K216"/>
    <mergeCell ref="A348:K348"/>
    <mergeCell ref="A356:K356"/>
    <mergeCell ref="A430:K430"/>
    <mergeCell ref="A363:K363"/>
    <mergeCell ref="A366:K366"/>
    <mergeCell ref="A370:K370"/>
    <mergeCell ref="A379:K379"/>
    <mergeCell ref="B419:F419"/>
    <mergeCell ref="B420:F420"/>
    <mergeCell ref="A225:K225"/>
    <mergeCell ref="A230:K230"/>
    <mergeCell ref="A241:K241"/>
    <mergeCell ref="A244:K244"/>
    <mergeCell ref="A252:K252"/>
    <mergeCell ref="B242:F242"/>
    <mergeCell ref="B243:F243"/>
    <mergeCell ref="B421:F421"/>
  </mergeCells>
  <phoneticPr fontId="0" type="noConversion"/>
  <pageMargins left="0.74803149606299213" right="0.74803149606299213" top="0.98425196850393704" bottom="0.98425196850393704" header="0.51181102362204722" footer="0.51181102362204722"/>
  <pageSetup paperSize="9" scale="53" orientation="portrait" r:id="rId1"/>
  <headerFooter alignWithMargins="0"/>
  <rowBreaks count="1" manualBreakCount="1">
    <brk id="172"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84740745262"/>
  </sheetPr>
  <dimension ref="A1:Z14"/>
  <sheetViews>
    <sheetView zoomScaleNormal="100" zoomScaleSheetLayoutView="100" workbookViewId="0">
      <pane ySplit="3" topLeftCell="A4" activePane="bottomLeft" state="frozen"/>
      <selection pane="bottomLeft" activeCell="P24" sqref="P24"/>
    </sheetView>
  </sheetViews>
  <sheetFormatPr defaultRowHeight="11.25"/>
  <cols>
    <col min="1" max="1" width="16.5703125" style="38" customWidth="1"/>
    <col min="2" max="2" width="14.42578125" style="38" customWidth="1"/>
    <col min="3" max="3" width="9.140625" style="37"/>
    <col min="4" max="4" width="7.85546875" style="37" customWidth="1"/>
    <col min="5" max="5" width="10" style="37" customWidth="1"/>
    <col min="6" max="6" width="13.7109375" style="37" customWidth="1"/>
    <col min="7" max="7" width="6.85546875" style="37" customWidth="1"/>
    <col min="8" max="8" width="9.5703125" style="96" customWidth="1"/>
    <col min="9" max="10" width="8.7109375" style="87" customWidth="1"/>
    <col min="11" max="11" width="1.5703125" style="209" customWidth="1"/>
    <col min="12" max="12" width="12.5703125" style="87" customWidth="1"/>
    <col min="13" max="14" width="8.7109375" style="209" customWidth="1"/>
    <col min="15" max="15" width="10.5703125" style="209" customWidth="1"/>
    <col min="16" max="16" width="10.7109375" style="209" customWidth="1"/>
    <col min="17" max="17" width="12.7109375" style="209" customWidth="1"/>
    <col min="18" max="20" width="8.7109375" style="209" hidden="1" customWidth="1"/>
    <col min="21" max="23" width="9.140625" style="38" hidden="1" customWidth="1"/>
    <col min="24" max="24" width="12.140625" style="258" hidden="1" customWidth="1"/>
    <col min="25" max="25" width="14.7109375" style="38" hidden="1" customWidth="1"/>
    <col min="26" max="26" width="19.140625" style="38" customWidth="1"/>
    <col min="27" max="27" width="9.140625" style="38" customWidth="1"/>
    <col min="28" max="28" width="13.7109375" style="38" customWidth="1"/>
    <col min="29" max="16384" width="9.140625" style="38"/>
  </cols>
  <sheetData>
    <row r="1" spans="1:26" ht="14.25" customHeight="1" thickBot="1">
      <c r="A1" s="1466" t="s">
        <v>143</v>
      </c>
      <c r="B1" s="1510" t="s">
        <v>140</v>
      </c>
      <c r="C1" s="1469"/>
      <c r="D1" s="1469"/>
      <c r="E1" s="1469"/>
      <c r="F1" s="1469"/>
      <c r="G1" s="1470"/>
      <c r="H1" s="1511">
        <f>'VRF_Мультизональные системы'!Q6+'HRV_Приточные установки'!R5+Чиллеры!S6+Фанкойлы!S6+Руфтопы!R6+ККБ!S6+'Тепловые насосы'!Q6+RAC_multi!S8+PAC!S6+'PAC inverter'!S6+'PAC &gt; 22 кВт'!T6</f>
        <v>0</v>
      </c>
      <c r="I1" s="1512"/>
      <c r="J1" s="1513"/>
      <c r="K1" s="959"/>
      <c r="L1" s="960"/>
      <c r="M1" s="211"/>
      <c r="N1" s="211"/>
      <c r="O1" s="211"/>
      <c r="P1" s="211"/>
      <c r="Q1" s="115"/>
      <c r="R1" s="115"/>
      <c r="S1" s="115"/>
      <c r="T1" s="115"/>
    </row>
    <row r="2" spans="1:26" ht="14.25" customHeight="1" thickTop="1" thickBot="1">
      <c r="A2" s="1467"/>
      <c r="B2" s="1514" t="s">
        <v>141</v>
      </c>
      <c r="C2" s="1471"/>
      <c r="D2" s="1471"/>
      <c r="E2" s="1471"/>
      <c r="F2" s="1471"/>
      <c r="G2" s="1472"/>
      <c r="H2" s="1473">
        <f>'VRF_Мультизональные системы'!R6+'HRV_Приточные установки'!S5+Чиллеры!T6+Фанкойлы!T6+Руфтопы!S6+ККБ!T6+'Тепловые насосы'!R6+RAC_multi!T8+PAC!T6+'PAC inverter'!T6+'PAC &gt; 22 кВт'!U6</f>
        <v>0</v>
      </c>
      <c r="I2" s="1474"/>
      <c r="J2" s="1475"/>
      <c r="K2" s="955"/>
      <c r="L2" s="961"/>
      <c r="M2" s="211"/>
      <c r="N2" s="211"/>
      <c r="O2" s="211"/>
      <c r="P2" s="211"/>
      <c r="Q2" s="115"/>
      <c r="R2" s="115"/>
      <c r="S2" s="115"/>
      <c r="T2" s="115"/>
    </row>
    <row r="3" spans="1:26" ht="14.25" customHeight="1" thickTop="1" thickBot="1">
      <c r="A3" s="1468"/>
      <c r="B3" s="1515" t="s">
        <v>142</v>
      </c>
      <c r="C3" s="1456"/>
      <c r="D3" s="1456"/>
      <c r="E3" s="1456"/>
      <c r="F3" s="1456"/>
      <c r="G3" s="1457"/>
      <c r="H3" s="1435">
        <f>'VRF_Мультизональные системы'!S6+'HRV_Приточные установки'!T5+Чиллеры!U6+Фанкойлы!U6+Руфтопы!T6+ККБ!U6+'Тепловые насосы'!S6+RAC_multi!U8+PAC!U6+'PAC inverter'!U6+'PAC &gt; 22 кВт'!V6</f>
        <v>0</v>
      </c>
      <c r="I3" s="1436"/>
      <c r="J3" s="1437"/>
      <c r="K3" s="962"/>
      <c r="L3" s="963"/>
      <c r="M3" s="211"/>
      <c r="N3" s="211"/>
      <c r="O3" s="211"/>
      <c r="P3" s="211"/>
      <c r="Q3" s="115"/>
      <c r="R3" s="115"/>
      <c r="S3" s="115"/>
      <c r="T3" s="115"/>
    </row>
    <row r="4" spans="1:26" ht="49.5" customHeight="1" thickBot="1">
      <c r="A4" s="956" t="s">
        <v>163</v>
      </c>
      <c r="B4" s="957" t="s">
        <v>213</v>
      </c>
      <c r="C4" s="951" t="s">
        <v>451</v>
      </c>
      <c r="D4" s="951" t="s">
        <v>166</v>
      </c>
      <c r="E4" s="951" t="s">
        <v>788</v>
      </c>
      <c r="F4" s="951" t="s">
        <v>452</v>
      </c>
      <c r="G4" s="951" t="s">
        <v>13</v>
      </c>
      <c r="H4" s="957" t="s">
        <v>6</v>
      </c>
      <c r="I4" s="952" t="s">
        <v>14</v>
      </c>
      <c r="J4" s="958" t="s">
        <v>139</v>
      </c>
      <c r="K4" s="116"/>
      <c r="L4" s="946" t="s">
        <v>721</v>
      </c>
      <c r="M4" s="116"/>
      <c r="N4" s="116"/>
      <c r="O4" s="38"/>
      <c r="P4" s="38"/>
      <c r="Q4" s="116"/>
      <c r="R4" s="95" t="s">
        <v>140</v>
      </c>
      <c r="S4" s="95" t="s">
        <v>141</v>
      </c>
      <c r="T4" s="95" t="s">
        <v>142</v>
      </c>
      <c r="Z4" s="79"/>
    </row>
    <row r="5" spans="1:26" ht="28.5" customHeight="1" thickBot="1">
      <c r="A5" s="1507" t="s">
        <v>355</v>
      </c>
      <c r="B5" s="1508"/>
      <c r="C5" s="1508"/>
      <c r="D5" s="1508"/>
      <c r="E5" s="1508"/>
      <c r="F5" s="1508"/>
      <c r="G5" s="1508"/>
      <c r="H5" s="1508"/>
      <c r="I5" s="1508"/>
      <c r="J5" s="1509"/>
      <c r="K5" s="213"/>
      <c r="L5" s="643"/>
      <c r="M5" s="213"/>
      <c r="N5" s="213"/>
      <c r="O5" s="83"/>
      <c r="P5" s="83"/>
      <c r="Q5" s="116"/>
      <c r="R5" s="138">
        <f>SUM(R6:R13)</f>
        <v>0</v>
      </c>
      <c r="S5" s="138">
        <f>SUM(S6:S13)</f>
        <v>0</v>
      </c>
      <c r="T5" s="138">
        <f>SUM(T6:T13)</f>
        <v>0</v>
      </c>
    </row>
    <row r="6" spans="1:26" ht="14.25" customHeight="1">
      <c r="A6" s="616" t="s">
        <v>265</v>
      </c>
      <c r="B6" s="530">
        <v>65</v>
      </c>
      <c r="C6" s="617">
        <v>20</v>
      </c>
      <c r="D6" s="276">
        <v>200</v>
      </c>
      <c r="E6" s="276">
        <v>20</v>
      </c>
      <c r="F6" s="276" t="s">
        <v>828</v>
      </c>
      <c r="G6" s="276">
        <v>23</v>
      </c>
      <c r="H6" s="1066">
        <v>1158</v>
      </c>
      <c r="I6" s="618">
        <f>IF(Начало!$B$20=0,0,H6*(1-Начало!$B$20))</f>
        <v>0</v>
      </c>
      <c r="J6" s="619"/>
      <c r="K6" s="116"/>
      <c r="L6" s="475">
        <v>87000</v>
      </c>
      <c r="M6" s="116"/>
      <c r="N6" s="1047"/>
      <c r="O6" s="116"/>
      <c r="P6" s="116"/>
      <c r="Q6" s="116"/>
      <c r="R6" s="190">
        <f>I6*J6</f>
        <v>0</v>
      </c>
      <c r="S6" s="191">
        <f>IF(OR(X6="",J6=""),0,J6*X6)</f>
        <v>0</v>
      </c>
      <c r="T6" s="191">
        <f>IF(OR(Y6="",J6=""),0,J6*Y6)</f>
        <v>0</v>
      </c>
      <c r="U6" s="387">
        <v>960</v>
      </c>
      <c r="V6" s="387">
        <v>455</v>
      </c>
      <c r="W6" s="387">
        <v>770</v>
      </c>
      <c r="X6" s="258">
        <f t="shared" ref="X6:X13" si="0">(U6/1000)*(V6/1000)*(W6/1000)</f>
        <v>0.33633600000000002</v>
      </c>
      <c r="Y6" s="387">
        <v>40</v>
      </c>
      <c r="Z6" s="79"/>
    </row>
    <row r="7" spans="1:26" ht="14.25" customHeight="1">
      <c r="A7" s="291" t="s">
        <v>266</v>
      </c>
      <c r="B7" s="47">
        <v>65</v>
      </c>
      <c r="C7" s="503">
        <v>40</v>
      </c>
      <c r="D7" s="49">
        <v>300</v>
      </c>
      <c r="E7" s="49">
        <v>23</v>
      </c>
      <c r="F7" s="49" t="s">
        <v>829</v>
      </c>
      <c r="G7" s="49">
        <v>26</v>
      </c>
      <c r="H7" s="1067">
        <v>1384</v>
      </c>
      <c r="I7" s="290">
        <f>IF(Начало!$B$20=0,0,H7*(1-Начало!$B$20))</f>
        <v>0</v>
      </c>
      <c r="J7" s="292"/>
      <c r="K7" s="116"/>
      <c r="L7" s="472">
        <v>104000</v>
      </c>
      <c r="M7" s="116"/>
      <c r="N7" s="1050"/>
      <c r="O7" s="1198"/>
      <c r="P7" s="1198"/>
      <c r="Q7" s="116"/>
      <c r="R7" s="190">
        <f>I7*J7</f>
        <v>0</v>
      </c>
      <c r="S7" s="191">
        <f t="shared" ref="S7:S13" si="1">IF(OR(X7="",J7=""),0,J7*X7)</f>
        <v>0</v>
      </c>
      <c r="T7" s="191">
        <f t="shared" ref="T7:T13" si="2">IF(OR(Y7="",J7=""),0,J7*Y7)</f>
        <v>0</v>
      </c>
      <c r="U7" s="387">
        <v>1020</v>
      </c>
      <c r="V7" s="387">
        <v>452</v>
      </c>
      <c r="W7" s="387">
        <v>810</v>
      </c>
      <c r="X7" s="258">
        <f t="shared" si="0"/>
        <v>0.37344240000000001</v>
      </c>
      <c r="Y7" s="387">
        <v>44</v>
      </c>
      <c r="Z7" s="79"/>
    </row>
    <row r="8" spans="1:26" ht="14.25" customHeight="1">
      <c r="A8" s="291" t="s">
        <v>267</v>
      </c>
      <c r="B8" s="47">
        <v>65</v>
      </c>
      <c r="C8" s="503">
        <v>80</v>
      </c>
      <c r="D8" s="49">
        <v>400</v>
      </c>
      <c r="E8" s="49">
        <v>25</v>
      </c>
      <c r="F8" s="49" t="s">
        <v>830</v>
      </c>
      <c r="G8" s="49">
        <v>31</v>
      </c>
      <c r="H8" s="1067">
        <v>1672</v>
      </c>
      <c r="I8" s="290">
        <f>IF(Начало!$B$20=0,0,H8*(1-Начало!$B$20))</f>
        <v>0</v>
      </c>
      <c r="J8" s="292"/>
      <c r="K8" s="116"/>
      <c r="L8" s="472">
        <v>125000</v>
      </c>
      <c r="M8" s="116"/>
      <c r="N8" s="1050"/>
      <c r="O8" s="1198"/>
      <c r="P8" s="1198"/>
      <c r="Q8" s="116"/>
      <c r="R8" s="190">
        <f t="shared" ref="R8:R13" si="3">I8*J8</f>
        <v>0</v>
      </c>
      <c r="S8" s="191">
        <f>IF(OR(X8="",J8=""),0,J8*X8)</f>
        <v>0</v>
      </c>
      <c r="T8" s="191">
        <f t="shared" si="2"/>
        <v>0</v>
      </c>
      <c r="U8" s="387">
        <v>1020</v>
      </c>
      <c r="V8" s="387">
        <v>452</v>
      </c>
      <c r="W8" s="387">
        <v>1020</v>
      </c>
      <c r="X8" s="258">
        <f t="shared" si="0"/>
        <v>0.47026080000000003</v>
      </c>
      <c r="Y8" s="387">
        <v>52</v>
      </c>
      <c r="Z8" s="79"/>
    </row>
    <row r="9" spans="1:26" ht="14.25" customHeight="1">
      <c r="A9" s="291" t="s">
        <v>268</v>
      </c>
      <c r="B9" s="47">
        <v>70</v>
      </c>
      <c r="C9" s="503">
        <v>120</v>
      </c>
      <c r="D9" s="49">
        <v>500</v>
      </c>
      <c r="E9" s="49">
        <v>28</v>
      </c>
      <c r="F9" s="49" t="s">
        <v>831</v>
      </c>
      <c r="G9" s="49">
        <v>41</v>
      </c>
      <c r="H9" s="1067">
        <v>2306</v>
      </c>
      <c r="I9" s="290">
        <f>IF(Начало!$B$20=0,0,H9*(1-Начало!$B$20))</f>
        <v>0</v>
      </c>
      <c r="J9" s="292"/>
      <c r="K9" s="116"/>
      <c r="L9" s="472">
        <v>173000</v>
      </c>
      <c r="M9" s="116"/>
      <c r="N9" s="1050"/>
      <c r="O9" s="1198"/>
      <c r="P9" s="1198"/>
      <c r="Q9" s="116"/>
      <c r="R9" s="190">
        <f t="shared" si="3"/>
        <v>0</v>
      </c>
      <c r="S9" s="191">
        <f t="shared" si="1"/>
        <v>0</v>
      </c>
      <c r="T9" s="191">
        <f>IF(OR(Y9="",J9=""),0,J9*Y9)</f>
        <v>0</v>
      </c>
      <c r="U9" s="387">
        <v>1120</v>
      </c>
      <c r="V9" s="387">
        <v>452</v>
      </c>
      <c r="W9" s="387">
        <v>1120</v>
      </c>
      <c r="X9" s="258">
        <f t="shared" si="0"/>
        <v>0.56698880000000007</v>
      </c>
      <c r="Y9" s="387">
        <v>64</v>
      </c>
      <c r="Z9" s="79"/>
    </row>
    <row r="10" spans="1:26" ht="14.25" customHeight="1">
      <c r="A10" s="291" t="s">
        <v>269</v>
      </c>
      <c r="B10" s="47">
        <v>70</v>
      </c>
      <c r="C10" s="503">
        <v>360</v>
      </c>
      <c r="D10" s="49">
        <v>800</v>
      </c>
      <c r="E10" s="49">
        <v>32</v>
      </c>
      <c r="F10" s="49" t="s">
        <v>832</v>
      </c>
      <c r="G10" s="49">
        <v>62</v>
      </c>
      <c r="H10" s="1067">
        <v>2986</v>
      </c>
      <c r="I10" s="290">
        <f>IF(Начало!$B$20=0,0,H10*(1-Начало!$B$20))</f>
        <v>0</v>
      </c>
      <c r="J10" s="292"/>
      <c r="K10" s="116"/>
      <c r="L10" s="472">
        <v>224000</v>
      </c>
      <c r="M10" s="116"/>
      <c r="N10" s="1050"/>
      <c r="O10" s="1198"/>
      <c r="P10" s="1198"/>
      <c r="Q10" s="116"/>
      <c r="R10" s="190">
        <f t="shared" si="3"/>
        <v>0</v>
      </c>
      <c r="S10" s="191">
        <f t="shared" si="1"/>
        <v>0</v>
      </c>
      <c r="T10" s="191">
        <f t="shared" si="2"/>
        <v>0</v>
      </c>
      <c r="U10" s="387">
        <v>1380</v>
      </c>
      <c r="V10" s="387">
        <v>573</v>
      </c>
      <c r="W10" s="387">
        <v>1100</v>
      </c>
      <c r="X10" s="258">
        <f t="shared" si="0"/>
        <v>0.86981399999999998</v>
      </c>
      <c r="Y10" s="387">
        <v>88</v>
      </c>
      <c r="Z10" s="79"/>
    </row>
    <row r="11" spans="1:26" ht="14.25" customHeight="1">
      <c r="A11" s="291" t="s">
        <v>270</v>
      </c>
      <c r="B11" s="47">
        <v>70</v>
      </c>
      <c r="C11" s="503">
        <v>360</v>
      </c>
      <c r="D11" s="49">
        <v>1000</v>
      </c>
      <c r="E11" s="49">
        <v>33</v>
      </c>
      <c r="F11" s="49" t="s">
        <v>833</v>
      </c>
      <c r="G11" s="49">
        <v>79</v>
      </c>
      <c r="H11" s="1067">
        <v>3496</v>
      </c>
      <c r="I11" s="290">
        <f>IF(Начало!$B$20=0,0,H11*(1-Начало!$B$20))</f>
        <v>0</v>
      </c>
      <c r="J11" s="292"/>
      <c r="K11" s="116"/>
      <c r="L11" s="472">
        <v>262000</v>
      </c>
      <c r="M11" s="116"/>
      <c r="N11" s="1050"/>
      <c r="O11" s="1198"/>
      <c r="P11" s="1198"/>
      <c r="Q11" s="116"/>
      <c r="R11" s="190">
        <f t="shared" si="3"/>
        <v>0</v>
      </c>
      <c r="S11" s="191">
        <f t="shared" si="1"/>
        <v>0</v>
      </c>
      <c r="T11" s="191">
        <f t="shared" si="2"/>
        <v>0</v>
      </c>
      <c r="U11" s="387">
        <v>1400</v>
      </c>
      <c r="V11" s="387">
        <v>573</v>
      </c>
      <c r="W11" s="387">
        <v>1370</v>
      </c>
      <c r="X11" s="258">
        <f t="shared" si="0"/>
        <v>1.0990139999999999</v>
      </c>
      <c r="Y11" s="387">
        <v>110</v>
      </c>
      <c r="Z11" s="79"/>
    </row>
    <row r="12" spans="1:26" ht="14.25" customHeight="1">
      <c r="A12" s="291" t="s">
        <v>271</v>
      </c>
      <c r="B12" s="47">
        <v>65</v>
      </c>
      <c r="C12" s="503">
        <v>450</v>
      </c>
      <c r="D12" s="49">
        <v>1500</v>
      </c>
      <c r="E12" s="49">
        <v>51</v>
      </c>
      <c r="F12" s="49" t="s">
        <v>834</v>
      </c>
      <c r="G12" s="49">
        <v>163</v>
      </c>
      <c r="H12" s="1067">
        <v>5101</v>
      </c>
      <c r="I12" s="290">
        <f>IF(Начало!$B$20=0,0,H12*(1-Начало!$B$20))</f>
        <v>0</v>
      </c>
      <c r="J12" s="292"/>
      <c r="K12" s="116"/>
      <c r="L12" s="472">
        <v>383000</v>
      </c>
      <c r="M12" s="365"/>
      <c r="N12" s="1050"/>
      <c r="O12" s="1198"/>
      <c r="P12" s="1198"/>
      <c r="Q12" s="116"/>
      <c r="R12" s="190">
        <f t="shared" si="3"/>
        <v>0</v>
      </c>
      <c r="S12" s="191">
        <f t="shared" si="1"/>
        <v>0</v>
      </c>
      <c r="T12" s="191">
        <f t="shared" si="2"/>
        <v>0</v>
      </c>
      <c r="U12" s="387">
        <v>1710</v>
      </c>
      <c r="V12" s="387">
        <v>720</v>
      </c>
      <c r="W12" s="387">
        <v>1410</v>
      </c>
      <c r="X12" s="258">
        <f t="shared" si="0"/>
        <v>1.7359919999999998</v>
      </c>
      <c r="Y12" s="387">
        <v>224</v>
      </c>
      <c r="Z12" s="79"/>
    </row>
    <row r="13" spans="1:26" ht="14.25" customHeight="1" thickBot="1">
      <c r="A13" s="293" t="s">
        <v>272</v>
      </c>
      <c r="B13" s="492">
        <v>65</v>
      </c>
      <c r="C13" s="504">
        <v>450</v>
      </c>
      <c r="D13" s="223">
        <v>2000</v>
      </c>
      <c r="E13" s="223">
        <v>53</v>
      </c>
      <c r="F13" s="223" t="s">
        <v>835</v>
      </c>
      <c r="G13" s="223">
        <v>182</v>
      </c>
      <c r="H13" s="1068">
        <v>5969</v>
      </c>
      <c r="I13" s="294">
        <f>IF(Начало!$B$20=0,0,H13*(1-Начало!$B$20))</f>
        <v>0</v>
      </c>
      <c r="J13" s="295"/>
      <c r="K13" s="116"/>
      <c r="L13" s="564">
        <v>448000</v>
      </c>
      <c r="M13" s="365"/>
      <c r="N13" s="1050"/>
      <c r="O13" s="1198"/>
      <c r="P13" s="1198"/>
      <c r="Q13" s="116"/>
      <c r="R13" s="190">
        <f t="shared" si="3"/>
        <v>0</v>
      </c>
      <c r="S13" s="191">
        <f t="shared" si="1"/>
        <v>0</v>
      </c>
      <c r="T13" s="191">
        <f t="shared" si="2"/>
        <v>0</v>
      </c>
      <c r="U13" s="387">
        <v>1760</v>
      </c>
      <c r="V13" s="387">
        <v>720</v>
      </c>
      <c r="W13" s="387">
        <v>1610</v>
      </c>
      <c r="X13" s="258">
        <f t="shared" si="0"/>
        <v>2.0401919999999998</v>
      </c>
      <c r="Y13" s="387">
        <v>247</v>
      </c>
      <c r="Z13" s="79"/>
    </row>
    <row r="14" spans="1:26">
      <c r="N14" s="909"/>
    </row>
  </sheetData>
  <mergeCells count="8">
    <mergeCell ref="A5:J5"/>
    <mergeCell ref="A1:A3"/>
    <mergeCell ref="B1:G1"/>
    <mergeCell ref="H1:J1"/>
    <mergeCell ref="B2:G2"/>
    <mergeCell ref="H2:J2"/>
    <mergeCell ref="B3:G3"/>
    <mergeCell ref="H3:J3"/>
  </mergeCells>
  <pageMargins left="0.74803149606299213" right="0.74803149606299213" top="0.98425196850393704" bottom="0.98425196850393704" header="0.51181102362204722" footer="0.51181102362204722"/>
  <pageSetup paperSize="9" scale="5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
    <tabColor theme="4" tint="-0.499984740745262"/>
  </sheetPr>
  <dimension ref="A1:AA77"/>
  <sheetViews>
    <sheetView zoomScaleNormal="100" zoomScaleSheetLayoutView="100" workbookViewId="0">
      <pane xSplit="1" ySplit="5" topLeftCell="B15" activePane="bottomRight" state="frozen"/>
      <selection activeCell="K5" sqref="K5:M5"/>
      <selection pane="topRight" activeCell="K5" sqref="K5:M5"/>
      <selection pane="bottomLeft" activeCell="K5" sqref="K5:M5"/>
      <selection pane="bottomRight" activeCell="P28" sqref="P28"/>
    </sheetView>
  </sheetViews>
  <sheetFormatPr defaultColWidth="9" defaultRowHeight="12.75"/>
  <cols>
    <col min="1" max="1" width="21.7109375" style="20" customWidth="1"/>
    <col min="2" max="2" width="12.28515625" style="13" customWidth="1"/>
    <col min="3" max="3" width="12.140625" style="13" customWidth="1"/>
    <col min="4" max="4" width="9.85546875" style="13" customWidth="1"/>
    <col min="5" max="5" width="9.42578125" style="13" customWidth="1"/>
    <col min="6" max="6" width="7.5703125" style="13" customWidth="1"/>
    <col min="7" max="7" width="15.42578125" style="13" customWidth="1"/>
    <col min="8" max="8" width="6.85546875" style="18" customWidth="1"/>
    <col min="9" max="9" width="9.5703125" style="265" customWidth="1"/>
    <col min="10" max="10" width="9.7109375" style="88" customWidth="1"/>
    <col min="11" max="11" width="8.28515625" style="13" customWidth="1"/>
    <col min="12" max="12" width="1.5703125" style="13" customWidth="1"/>
    <col min="13" max="13" width="12.5703125" style="13" customWidth="1"/>
    <col min="14" max="14" width="10.7109375" style="13" customWidth="1"/>
    <col min="15" max="15" width="11.28515625" style="13" customWidth="1"/>
    <col min="16" max="16" width="12.7109375" style="81" customWidth="1"/>
    <col min="17" max="17" width="12.5703125" style="1208" customWidth="1"/>
    <col min="18" max="18" width="9" style="13"/>
    <col min="19" max="19" width="10.85546875" style="13" hidden="1" customWidth="1"/>
    <col min="20" max="26" width="9" style="13" hidden="1" customWidth="1"/>
    <col min="27" max="27" width="15.85546875" style="13" customWidth="1"/>
    <col min="28" max="28" width="9" style="13" customWidth="1"/>
    <col min="29" max="16384" width="9" style="13"/>
  </cols>
  <sheetData>
    <row r="1" spans="1:27" ht="13.5" thickBot="1">
      <c r="A1" s="1466" t="s">
        <v>143</v>
      </c>
      <c r="B1" s="1469" t="s">
        <v>140</v>
      </c>
      <c r="C1" s="1469"/>
      <c r="D1" s="1469"/>
      <c r="E1" s="1469"/>
      <c r="F1" s="1469"/>
      <c r="G1" s="1469"/>
      <c r="H1" s="1470"/>
      <c r="I1" s="1511">
        <f>'VRF_Мультизональные системы'!Q6+'HRV_Приточные установки'!R5+Чиллеры!S6+Фанкойлы!S6+Руфтопы!R6+ККБ!S6+'Тепловые насосы'!Q6+RAC_multi!S8+PAC!S6+'PAC inverter'!S6+'PAC &gt; 22 кВт'!T6</f>
        <v>0</v>
      </c>
      <c r="J1" s="1512"/>
      <c r="K1" s="1526"/>
      <c r="L1" s="964"/>
      <c r="M1" s="960"/>
      <c r="AA1" s="82"/>
    </row>
    <row r="2" spans="1:27" ht="14.25" thickTop="1" thickBot="1">
      <c r="A2" s="1467"/>
      <c r="B2" s="1471" t="s">
        <v>141</v>
      </c>
      <c r="C2" s="1471"/>
      <c r="D2" s="1471"/>
      <c r="E2" s="1471"/>
      <c r="F2" s="1471"/>
      <c r="G2" s="1471"/>
      <c r="H2" s="1472"/>
      <c r="I2" s="1527">
        <f>'VRF_Мультизональные системы'!R6+'HRV_Приточные установки'!S5+Чиллеры!T6+Фанкойлы!T6+Руфтопы!S6+ККБ!T6+'Тепловые насосы'!R6+RAC_multi!T8+PAC!T6+'PAC inverter'!T6+'PAC &gt; 22 кВт'!U6</f>
        <v>0</v>
      </c>
      <c r="J2" s="1528"/>
      <c r="K2" s="1529"/>
      <c r="L2" s="965"/>
      <c r="M2" s="966"/>
      <c r="AA2" s="82"/>
    </row>
    <row r="3" spans="1:27" ht="14.25" thickTop="1" thickBot="1">
      <c r="A3" s="1468"/>
      <c r="B3" s="1456" t="s">
        <v>142</v>
      </c>
      <c r="C3" s="1456"/>
      <c r="D3" s="1456"/>
      <c r="E3" s="1456"/>
      <c r="F3" s="1456"/>
      <c r="G3" s="1456"/>
      <c r="H3" s="1457"/>
      <c r="I3" s="1435">
        <f>'VRF_Мультизональные системы'!S6+'HRV_Приточные установки'!T5+Чиллеры!U6+Фанкойлы!U6+Руфтопы!T6+ККБ!U6+'Тепловые насосы'!S6+RAC_multi!U8+PAC!U6+'PAC inverter'!U6+'PAC &gt; 22 кВт'!V6</f>
        <v>0</v>
      </c>
      <c r="J3" s="1436"/>
      <c r="K3" s="1530"/>
      <c r="L3" s="967"/>
      <c r="M3" s="963"/>
      <c r="AA3" s="82"/>
    </row>
    <row r="4" spans="1:27" ht="27.75" customHeight="1">
      <c r="A4" s="1531" t="s">
        <v>163</v>
      </c>
      <c r="B4" s="1524" t="s">
        <v>341</v>
      </c>
      <c r="C4" s="1524"/>
      <c r="D4" s="947" t="s">
        <v>174</v>
      </c>
      <c r="E4" s="1524" t="s">
        <v>453</v>
      </c>
      <c r="F4" s="1524" t="s">
        <v>454</v>
      </c>
      <c r="G4" s="947" t="s">
        <v>176</v>
      </c>
      <c r="H4" s="1524" t="s">
        <v>13</v>
      </c>
      <c r="I4" s="1525" t="s">
        <v>6</v>
      </c>
      <c r="J4" s="1433" t="s">
        <v>14</v>
      </c>
      <c r="K4" s="1464" t="s">
        <v>139</v>
      </c>
      <c r="M4" s="1516" t="s">
        <v>721</v>
      </c>
      <c r="P4" s="38"/>
      <c r="Q4" s="38"/>
      <c r="S4" s="95" t="s">
        <v>140</v>
      </c>
      <c r="T4" s="95" t="s">
        <v>141</v>
      </c>
      <c r="U4" s="95" t="s">
        <v>142</v>
      </c>
      <c r="V4" s="104" t="s">
        <v>134</v>
      </c>
      <c r="W4" s="104" t="s">
        <v>135</v>
      </c>
      <c r="X4" s="104" t="s">
        <v>136</v>
      </c>
      <c r="Y4" s="104" t="s">
        <v>138</v>
      </c>
      <c r="Z4" s="104" t="s">
        <v>137</v>
      </c>
      <c r="AA4" s="81"/>
    </row>
    <row r="5" spans="1:27" ht="22.5" customHeight="1" thickBot="1">
      <c r="A5" s="1532"/>
      <c r="B5" s="307" t="s">
        <v>178</v>
      </c>
      <c r="C5" s="307" t="s">
        <v>179</v>
      </c>
      <c r="D5" s="307" t="s">
        <v>180</v>
      </c>
      <c r="E5" s="1521"/>
      <c r="F5" s="1521"/>
      <c r="G5" s="307" t="s">
        <v>455</v>
      </c>
      <c r="H5" s="1521"/>
      <c r="I5" s="1523"/>
      <c r="J5" s="1434"/>
      <c r="K5" s="1454"/>
      <c r="M5" s="1517"/>
      <c r="P5" s="83"/>
      <c r="Q5" s="83"/>
    </row>
    <row r="6" spans="1:27" ht="20.25" customHeight="1" thickBot="1">
      <c r="A6" s="94" t="s">
        <v>5</v>
      </c>
      <c r="B6" s="91"/>
      <c r="C6" s="91"/>
      <c r="D6" s="91"/>
      <c r="E6" s="91"/>
      <c r="F6" s="91"/>
      <c r="G6" s="91"/>
      <c r="H6" s="91"/>
      <c r="I6" s="349"/>
      <c r="J6" s="91"/>
      <c r="K6" s="302"/>
      <c r="M6" s="644"/>
      <c r="S6" s="138">
        <f>SUM(S8:S76)</f>
        <v>0</v>
      </c>
      <c r="T6" s="138">
        <f>SUM(T8:T76)</f>
        <v>0</v>
      </c>
      <c r="U6" s="138">
        <f>SUM(U8:U76)</f>
        <v>0</v>
      </c>
      <c r="V6" s="104"/>
      <c r="W6" s="104"/>
      <c r="X6" s="104"/>
      <c r="Y6" s="104"/>
      <c r="Z6" s="104"/>
    </row>
    <row r="7" spans="1:27" ht="30" customHeight="1" thickBot="1">
      <c r="A7" s="1392" t="s">
        <v>911</v>
      </c>
      <c r="B7" s="1393"/>
      <c r="C7" s="1393"/>
      <c r="D7" s="1393"/>
      <c r="E7" s="1393"/>
      <c r="F7" s="1393"/>
      <c r="G7" s="1393"/>
      <c r="H7" s="1393"/>
      <c r="I7" s="1393"/>
      <c r="J7" s="1393"/>
      <c r="K7" s="1394"/>
      <c r="M7" s="647"/>
      <c r="S7" s="118"/>
      <c r="T7" s="119"/>
      <c r="U7" s="119"/>
      <c r="V7" s="104"/>
      <c r="W7" s="104"/>
      <c r="X7" s="104"/>
      <c r="Y7" s="120"/>
      <c r="Z7" s="104"/>
    </row>
    <row r="8" spans="1:27" ht="13.5" customHeight="1">
      <c r="A8" s="155" t="s">
        <v>303</v>
      </c>
      <c r="B8" s="35">
        <v>35</v>
      </c>
      <c r="C8" s="35">
        <v>37</v>
      </c>
      <c r="D8" s="35">
        <v>6</v>
      </c>
      <c r="E8" s="36">
        <v>55</v>
      </c>
      <c r="F8" s="36">
        <v>65</v>
      </c>
      <c r="G8" s="35" t="s">
        <v>456</v>
      </c>
      <c r="H8" s="21">
        <v>320</v>
      </c>
      <c r="I8" s="518">
        <v>11496</v>
      </c>
      <c r="J8" s="196">
        <f>IF(Начало!$B$10=0,0,I8*(1-Начало!$B$10))</f>
        <v>0</v>
      </c>
      <c r="K8" s="202"/>
      <c r="M8" s="639">
        <v>862000</v>
      </c>
      <c r="N8" s="365"/>
      <c r="O8" s="1008"/>
      <c r="P8" s="909"/>
      <c r="Q8" s="1209"/>
      <c r="S8" s="118">
        <f>J8*K8</f>
        <v>0</v>
      </c>
      <c r="T8" s="119">
        <f t="shared" ref="T8:T11" si="0">IF(OR(Y8="",K8=""),0,K8*Y8)</f>
        <v>0</v>
      </c>
      <c r="U8" s="119">
        <f t="shared" ref="U8:U11" si="1">IF(OR(Z8="",K8=""),0,K8*Z8)</f>
        <v>0</v>
      </c>
      <c r="V8" s="395">
        <v>1070</v>
      </c>
      <c r="W8" s="395">
        <v>1900</v>
      </c>
      <c r="X8" s="395">
        <v>1030</v>
      </c>
      <c r="Y8" s="396">
        <f>(V8/1000)*(W8/1000)*(X8/1000)</f>
        <v>2.0939899999999998</v>
      </c>
      <c r="Z8" s="395">
        <v>330</v>
      </c>
    </row>
    <row r="9" spans="1:27" ht="13.5" customHeight="1">
      <c r="A9" s="152" t="s">
        <v>304</v>
      </c>
      <c r="B9" s="16">
        <v>65</v>
      </c>
      <c r="C9" s="16">
        <v>69</v>
      </c>
      <c r="D9" s="16">
        <v>11.2</v>
      </c>
      <c r="E9" s="17">
        <v>30</v>
      </c>
      <c r="F9" s="17">
        <v>67</v>
      </c>
      <c r="G9" s="16" t="s">
        <v>457</v>
      </c>
      <c r="H9" s="14">
        <v>530</v>
      </c>
      <c r="I9" s="519">
        <v>18468</v>
      </c>
      <c r="J9" s="196">
        <f>IF(Начало!$B$10=0,0,I9*(1-Начало!$B$10))</f>
        <v>0</v>
      </c>
      <c r="K9" s="202"/>
      <c r="M9" s="639">
        <v>1385000</v>
      </c>
      <c r="O9" s="1008"/>
      <c r="P9" s="1198"/>
      <c r="Q9" s="1209"/>
      <c r="S9" s="118">
        <f t="shared" ref="S9:S11" si="2">J9*K9</f>
        <v>0</v>
      </c>
      <c r="T9" s="119">
        <f t="shared" si="0"/>
        <v>0</v>
      </c>
      <c r="U9" s="119">
        <f t="shared" si="1"/>
        <v>0</v>
      </c>
      <c r="V9" s="395">
        <v>2090</v>
      </c>
      <c r="W9" s="395">
        <v>1890</v>
      </c>
      <c r="X9" s="395">
        <v>1030</v>
      </c>
      <c r="Y9" s="396">
        <f>(V9/1000)*(W9/1000)*(X9/1000)</f>
        <v>4.0686029999999995</v>
      </c>
      <c r="Z9" s="395">
        <v>590</v>
      </c>
    </row>
    <row r="10" spans="1:27" ht="13.5" customHeight="1">
      <c r="A10" s="152" t="s">
        <v>351</v>
      </c>
      <c r="B10" s="16">
        <v>80</v>
      </c>
      <c r="C10" s="16">
        <v>85</v>
      </c>
      <c r="D10" s="16">
        <v>13.8</v>
      </c>
      <c r="E10" s="17">
        <v>30</v>
      </c>
      <c r="F10" s="17">
        <v>67</v>
      </c>
      <c r="G10" s="16" t="s">
        <v>457</v>
      </c>
      <c r="H10" s="14">
        <v>645</v>
      </c>
      <c r="I10" s="519">
        <v>25038</v>
      </c>
      <c r="J10" s="196">
        <f>IF(Начало!$B$10=0,0,I10*(1-Начало!$B$10))</f>
        <v>0</v>
      </c>
      <c r="K10" s="366"/>
      <c r="M10" s="639">
        <v>1878000</v>
      </c>
      <c r="N10" s="365"/>
      <c r="O10" s="1008"/>
      <c r="P10" s="1198"/>
      <c r="Q10" s="1209"/>
      <c r="S10" s="118">
        <f t="shared" si="2"/>
        <v>0</v>
      </c>
      <c r="T10" s="119">
        <f t="shared" si="0"/>
        <v>0</v>
      </c>
      <c r="U10" s="119">
        <f t="shared" si="1"/>
        <v>0</v>
      </c>
      <c r="V10" s="395">
        <v>2090</v>
      </c>
      <c r="W10" s="395">
        <v>1890</v>
      </c>
      <c r="X10" s="395">
        <v>1030</v>
      </c>
      <c r="Y10" s="396">
        <f>(V10/1000)*(W10/1000)*(X10/1000)</f>
        <v>4.0686029999999995</v>
      </c>
      <c r="Z10" s="395">
        <v>710</v>
      </c>
    </row>
    <row r="11" spans="1:27" ht="13.5" customHeight="1" thickBot="1">
      <c r="A11" s="177" t="s">
        <v>429</v>
      </c>
      <c r="B11" s="505">
        <v>130</v>
      </c>
      <c r="C11" s="505">
        <v>138</v>
      </c>
      <c r="D11" s="505">
        <v>22.4</v>
      </c>
      <c r="E11" s="506">
        <v>40</v>
      </c>
      <c r="F11" s="506">
        <v>68</v>
      </c>
      <c r="G11" s="505" t="s">
        <v>458</v>
      </c>
      <c r="H11" s="502">
        <v>935</v>
      </c>
      <c r="I11" s="520">
        <v>39664</v>
      </c>
      <c r="J11" s="197">
        <f>IF(Начало!$B$10=0,0,I11*(1-Начало!$B$10))</f>
        <v>0</v>
      </c>
      <c r="K11" s="202"/>
      <c r="M11" s="639">
        <v>2975000</v>
      </c>
      <c r="O11" s="1008"/>
      <c r="P11" s="1198"/>
      <c r="Q11" s="1209"/>
      <c r="S11" s="118">
        <f t="shared" si="2"/>
        <v>0</v>
      </c>
      <c r="T11" s="119">
        <f t="shared" si="0"/>
        <v>0</v>
      </c>
      <c r="U11" s="119">
        <f t="shared" si="1"/>
        <v>0</v>
      </c>
      <c r="V11" s="395">
        <v>2250</v>
      </c>
      <c r="W11" s="395">
        <v>2200</v>
      </c>
      <c r="X11" s="395">
        <v>1180</v>
      </c>
      <c r="Y11" s="396">
        <f>(V11/1000)*(W11/1000)*(X11/1000)</f>
        <v>5.8410000000000002</v>
      </c>
      <c r="Z11" s="395">
        <v>1035</v>
      </c>
    </row>
    <row r="12" spans="1:27" ht="26.25" customHeight="1" thickBot="1">
      <c r="A12" s="1392" t="s">
        <v>912</v>
      </c>
      <c r="B12" s="1393"/>
      <c r="C12" s="1393"/>
      <c r="D12" s="1393"/>
      <c r="E12" s="1393"/>
      <c r="F12" s="1393"/>
      <c r="G12" s="1393"/>
      <c r="H12" s="1393"/>
      <c r="I12" s="1393"/>
      <c r="J12" s="1393"/>
      <c r="K12" s="1394"/>
      <c r="M12" s="645"/>
      <c r="N12" s="731"/>
      <c r="P12" s="1198"/>
      <c r="Q12" s="1209"/>
      <c r="V12" s="104"/>
      <c r="W12" s="104"/>
      <c r="X12" s="104"/>
      <c r="Y12" s="104"/>
      <c r="Z12" s="104"/>
    </row>
    <row r="13" spans="1:27" ht="14.25" customHeight="1">
      <c r="A13" s="179" t="s">
        <v>279</v>
      </c>
      <c r="B13" s="198">
        <v>185</v>
      </c>
      <c r="C13" s="198">
        <v>200</v>
      </c>
      <c r="D13" s="198">
        <v>31.8</v>
      </c>
      <c r="E13" s="199">
        <v>30</v>
      </c>
      <c r="F13" s="199">
        <v>74</v>
      </c>
      <c r="G13" s="198" t="s">
        <v>460</v>
      </c>
      <c r="H13" s="507">
        <v>1730</v>
      </c>
      <c r="I13" s="585">
        <v>49114</v>
      </c>
      <c r="J13" s="200">
        <f>IF(Начало!$B$10=0,0,I13*(1-Начало!$B$10))</f>
        <v>0</v>
      </c>
      <c r="K13" s="121"/>
      <c r="M13" s="639">
        <v>3684000</v>
      </c>
      <c r="P13" s="1198"/>
      <c r="Q13" s="1209"/>
      <c r="S13" s="118">
        <f>J13*K13</f>
        <v>0</v>
      </c>
      <c r="T13" s="119">
        <f>IF(OR(Y13="",K13=""),0,K13*Y13)</f>
        <v>0</v>
      </c>
      <c r="U13" s="119">
        <f>IF(OR(Z13="",K13=""),0,K13*Z13)</f>
        <v>0</v>
      </c>
      <c r="V13" s="104">
        <v>2980</v>
      </c>
      <c r="W13" s="104">
        <v>2260</v>
      </c>
      <c r="X13" s="104">
        <v>2135</v>
      </c>
      <c r="Y13" s="120">
        <f>(V13/1000)*(W13/1000)*(X13/1000)</f>
        <v>14.378797999999996</v>
      </c>
      <c r="Z13" s="104">
        <v>2000</v>
      </c>
    </row>
    <row r="14" spans="1:27" ht="14.25" customHeight="1" thickBot="1">
      <c r="A14" s="179" t="s">
        <v>459</v>
      </c>
      <c r="B14" s="198">
        <v>250</v>
      </c>
      <c r="C14" s="198">
        <v>270</v>
      </c>
      <c r="D14" s="198">
        <v>43</v>
      </c>
      <c r="E14" s="199">
        <v>40</v>
      </c>
      <c r="F14" s="199">
        <v>74</v>
      </c>
      <c r="G14" s="198" t="s">
        <v>461</v>
      </c>
      <c r="H14" s="507">
        <v>2450</v>
      </c>
      <c r="I14" s="592">
        <v>68920</v>
      </c>
      <c r="J14" s="200">
        <f>IF(Начало!$B$10=0,0,I14*(1-Начало!$B$10))</f>
        <v>0</v>
      </c>
      <c r="K14" s="315"/>
      <c r="M14" s="639">
        <v>5169000</v>
      </c>
      <c r="P14" s="1198"/>
      <c r="Q14" s="1209"/>
      <c r="S14" s="118">
        <f>J14*K14</f>
        <v>0</v>
      </c>
      <c r="T14" s="119">
        <f>IF(OR(Y14="",K14=""),0,K14*Y14)</f>
        <v>0</v>
      </c>
      <c r="U14" s="119">
        <f>IF(OR(Z14="",K14=""),0,K14*Z14)</f>
        <v>0</v>
      </c>
      <c r="V14" s="104">
        <v>3900</v>
      </c>
      <c r="W14" s="104">
        <v>2200</v>
      </c>
      <c r="X14" s="104">
        <v>2100</v>
      </c>
      <c r="Y14" s="120">
        <f>(V14/1000)*(W14/1000)*(X14/1000)</f>
        <v>18.018000000000001</v>
      </c>
      <c r="Z14" s="104">
        <v>2600</v>
      </c>
    </row>
    <row r="15" spans="1:27" ht="26.25" customHeight="1" thickBot="1">
      <c r="A15" s="1392" t="s">
        <v>916</v>
      </c>
      <c r="B15" s="1393"/>
      <c r="C15" s="1393"/>
      <c r="D15" s="1393"/>
      <c r="E15" s="1393"/>
      <c r="F15" s="1393"/>
      <c r="G15" s="1393"/>
      <c r="H15" s="1393"/>
      <c r="I15" s="1393"/>
      <c r="J15" s="1393"/>
      <c r="K15" s="1394"/>
      <c r="M15" s="645"/>
      <c r="P15" s="1198"/>
      <c r="Q15" s="1209"/>
      <c r="V15" s="104"/>
      <c r="W15" s="104"/>
      <c r="X15" s="104"/>
      <c r="Y15" s="104"/>
      <c r="Z15" s="104"/>
    </row>
    <row r="16" spans="1:27" ht="14.25" customHeight="1">
      <c r="A16" s="179" t="s">
        <v>704</v>
      </c>
      <c r="B16" s="198">
        <v>155.80000000000001</v>
      </c>
      <c r="C16" s="198">
        <v>195</v>
      </c>
      <c r="D16" s="198">
        <v>31</v>
      </c>
      <c r="E16" s="199">
        <v>30</v>
      </c>
      <c r="F16" s="199">
        <v>74</v>
      </c>
      <c r="G16" s="198" t="s">
        <v>460</v>
      </c>
      <c r="H16" s="507">
        <v>1730</v>
      </c>
      <c r="I16" s="585">
        <v>55006</v>
      </c>
      <c r="J16" s="200">
        <f>IF(Начало!$B$10=0,0,I16*(1-Начало!$B$10))</f>
        <v>0</v>
      </c>
      <c r="K16" s="121"/>
      <c r="M16" s="639">
        <v>4125000</v>
      </c>
      <c r="P16" s="1198"/>
      <c r="Q16" s="1209"/>
      <c r="S16" s="118">
        <f>J16*K16</f>
        <v>0</v>
      </c>
      <c r="T16" s="119">
        <f>IF(OR(Y16="",K16=""),0,K16*Y16)</f>
        <v>0</v>
      </c>
      <c r="U16" s="119">
        <f>IF(OR(Z16="",K16=""),0,K16*Z16)</f>
        <v>0</v>
      </c>
      <c r="V16" s="104">
        <v>2980</v>
      </c>
      <c r="W16" s="104">
        <v>2260</v>
      </c>
      <c r="X16" s="104">
        <v>2135</v>
      </c>
      <c r="Y16" s="120">
        <f>(V16/1000)*(W16/1000)*(X16/1000)</f>
        <v>14.378797999999996</v>
      </c>
      <c r="Z16" s="104">
        <v>1780</v>
      </c>
    </row>
    <row r="17" spans="1:27" ht="14.25" customHeight="1" thickBot="1">
      <c r="A17" s="179" t="s">
        <v>705</v>
      </c>
      <c r="B17" s="198">
        <v>216</v>
      </c>
      <c r="C17" s="198">
        <v>270</v>
      </c>
      <c r="D17" s="198">
        <v>43</v>
      </c>
      <c r="E17" s="199">
        <v>40</v>
      </c>
      <c r="F17" s="199">
        <v>74</v>
      </c>
      <c r="G17" s="198" t="s">
        <v>461</v>
      </c>
      <c r="H17" s="507">
        <v>2450</v>
      </c>
      <c r="I17" s="592">
        <v>71975</v>
      </c>
      <c r="J17" s="200">
        <f>IF(Начало!$B$10=0,0,I17*(1-Начало!$B$10))</f>
        <v>0</v>
      </c>
      <c r="K17" s="315"/>
      <c r="M17" s="639">
        <v>5398000</v>
      </c>
      <c r="P17" s="1198"/>
      <c r="Q17" s="1209"/>
      <c r="S17" s="118">
        <f>J17*K17</f>
        <v>0</v>
      </c>
      <c r="T17" s="119">
        <f>IF(OR(Y17="",K17=""),0,K17*Y17)</f>
        <v>0</v>
      </c>
      <c r="U17" s="119">
        <f>IF(OR(Z17="",K17=""),0,K17*Z17)</f>
        <v>0</v>
      </c>
      <c r="V17" s="104">
        <v>3900</v>
      </c>
      <c r="W17" s="104">
        <v>2200</v>
      </c>
      <c r="X17" s="104">
        <v>2100</v>
      </c>
      <c r="Y17" s="120">
        <f>(V17/1000)*(W17/1000)*(X17/1000)</f>
        <v>18.018000000000001</v>
      </c>
      <c r="Z17" s="104">
        <v>2500</v>
      </c>
    </row>
    <row r="18" spans="1:27" ht="26.25" customHeight="1" thickBot="1">
      <c r="A18" s="1392" t="s">
        <v>913</v>
      </c>
      <c r="B18" s="1393"/>
      <c r="C18" s="1393"/>
      <c r="D18" s="1393"/>
      <c r="E18" s="1393"/>
      <c r="F18" s="1393"/>
      <c r="G18" s="1393"/>
      <c r="H18" s="1393"/>
      <c r="I18" s="1393"/>
      <c r="J18" s="1393"/>
      <c r="K18" s="1394"/>
      <c r="M18" s="645"/>
      <c r="P18" s="1198"/>
      <c r="Q18" s="1209"/>
      <c r="V18" s="104"/>
      <c r="W18" s="104"/>
      <c r="X18" s="104"/>
      <c r="Y18" s="104"/>
      <c r="Z18" s="104"/>
    </row>
    <row r="19" spans="1:27" ht="14.25" customHeight="1">
      <c r="A19" s="854" t="s">
        <v>879</v>
      </c>
      <c r="B19" s="35">
        <v>27.6</v>
      </c>
      <c r="C19" s="35">
        <v>31.4</v>
      </c>
      <c r="D19" s="35">
        <v>5</v>
      </c>
      <c r="E19" s="36">
        <v>55</v>
      </c>
      <c r="F19" s="35">
        <v>65.8</v>
      </c>
      <c r="G19" s="35" t="s">
        <v>881</v>
      </c>
      <c r="H19" s="21">
        <v>300</v>
      </c>
      <c r="I19" s="586">
        <v>14370</v>
      </c>
      <c r="J19" s="196">
        <f>IF(Начало!$B$10=0,0,I19*(1-Начало!$B$10))</f>
        <v>0</v>
      </c>
      <c r="K19" s="202"/>
      <c r="M19" s="639">
        <v>1078000</v>
      </c>
      <c r="P19" s="1198"/>
      <c r="Q19" s="1209"/>
      <c r="S19" s="118">
        <f>J19*K19</f>
        <v>0</v>
      </c>
      <c r="T19" s="119">
        <f>IF(OR(Y19="",K19=""),0,K19*Y19)</f>
        <v>0</v>
      </c>
      <c r="U19" s="119">
        <f>IF(OR(Z19="",K19=""),0,K19*Z19)</f>
        <v>0</v>
      </c>
      <c r="V19" s="104">
        <v>1910</v>
      </c>
      <c r="W19" s="104">
        <v>1225</v>
      </c>
      <c r="X19" s="104">
        <v>1035</v>
      </c>
      <c r="Y19" s="120">
        <f>(V19/1000)*(W19/1000)*(X19/1000)</f>
        <v>2.42164125</v>
      </c>
      <c r="Z19" s="104">
        <v>310</v>
      </c>
    </row>
    <row r="20" spans="1:27" ht="14.25" customHeight="1">
      <c r="A20" s="15" t="s">
        <v>880</v>
      </c>
      <c r="B20" s="16">
        <v>55</v>
      </c>
      <c r="C20" s="16">
        <v>61.6</v>
      </c>
      <c r="D20" s="16">
        <v>9.8000000000000007</v>
      </c>
      <c r="E20" s="17">
        <v>61</v>
      </c>
      <c r="F20" s="16">
        <v>72.099999999999994</v>
      </c>
      <c r="G20" s="16" t="s">
        <v>882</v>
      </c>
      <c r="H20" s="14">
        <v>480</v>
      </c>
      <c r="I20" s="587">
        <v>23088</v>
      </c>
      <c r="J20" s="196">
        <f>IF(Начало!$B$10=0,0,I20*(1-Начало!$B$10))</f>
        <v>0</v>
      </c>
      <c r="K20" s="202"/>
      <c r="M20" s="639">
        <v>1732000</v>
      </c>
      <c r="P20" s="1198"/>
      <c r="Q20" s="1209"/>
      <c r="S20" s="118">
        <f>J20*K20</f>
        <v>0</v>
      </c>
      <c r="T20" s="119">
        <f>IF(OR(Y20="",K20=""),0,K20*Y20)</f>
        <v>0</v>
      </c>
      <c r="U20" s="119">
        <f>IF(OR(Z20="",K20=""),0,K20*Z20)</f>
        <v>0</v>
      </c>
      <c r="V20" s="104">
        <v>2250</v>
      </c>
      <c r="W20" s="104">
        <v>1370</v>
      </c>
      <c r="X20" s="104">
        <v>1090</v>
      </c>
      <c r="Y20" s="120">
        <f>(V20/1000)*(W20/1000)*(X20/1000)</f>
        <v>3.3599250000000009</v>
      </c>
      <c r="Z20" s="104">
        <v>490</v>
      </c>
    </row>
    <row r="21" spans="1:27" ht="14.25" customHeight="1" thickBot="1">
      <c r="A21" s="15" t="s">
        <v>883</v>
      </c>
      <c r="B21" s="16">
        <v>82</v>
      </c>
      <c r="C21" s="16">
        <v>90</v>
      </c>
      <c r="D21" s="16">
        <v>15</v>
      </c>
      <c r="E21" s="17">
        <v>75</v>
      </c>
      <c r="F21" s="16">
        <v>80.099999999999994</v>
      </c>
      <c r="G21" s="16" t="s">
        <v>884</v>
      </c>
      <c r="H21" s="14">
        <v>710</v>
      </c>
      <c r="I21" s="587">
        <v>40483</v>
      </c>
      <c r="J21" s="196">
        <f>IF(Начало!$B$10=0,0,I21*(1-Начало!$B$10))</f>
        <v>0</v>
      </c>
      <c r="K21" s="202"/>
      <c r="M21" s="639">
        <v>3036000</v>
      </c>
      <c r="P21" s="1198"/>
      <c r="Q21" s="1209"/>
      <c r="S21" s="118">
        <f>J21*K21</f>
        <v>0</v>
      </c>
      <c r="T21" s="119">
        <f>IF(OR(Y21="",K21=""),0,K21*Y21)</f>
        <v>0</v>
      </c>
      <c r="U21" s="119">
        <f>IF(OR(Z21="",K21=""),0,K21*Z21)</f>
        <v>0</v>
      </c>
      <c r="V21" s="104">
        <v>3275</v>
      </c>
      <c r="W21" s="104">
        <v>1540</v>
      </c>
      <c r="X21" s="104">
        <v>1130</v>
      </c>
      <c r="Y21" s="120">
        <f>(V21/1000)*(W21/1000)*(X21/1000)</f>
        <v>5.6991549999999993</v>
      </c>
      <c r="Z21" s="104">
        <v>739</v>
      </c>
    </row>
    <row r="22" spans="1:27" ht="26.25" customHeight="1" thickBot="1">
      <c r="A22" s="1392" t="s">
        <v>914</v>
      </c>
      <c r="B22" s="1393"/>
      <c r="C22" s="1393"/>
      <c r="D22" s="1393"/>
      <c r="E22" s="1393"/>
      <c r="F22" s="1393"/>
      <c r="G22" s="1393"/>
      <c r="H22" s="1393"/>
      <c r="I22" s="1393"/>
      <c r="J22" s="1393"/>
      <c r="K22" s="1394"/>
      <c r="M22" s="645"/>
      <c r="P22" s="1198"/>
      <c r="Q22" s="1209"/>
      <c r="V22" s="104"/>
      <c r="W22" s="104"/>
      <c r="X22" s="104"/>
      <c r="Y22" s="104"/>
      <c r="Z22" s="104"/>
    </row>
    <row r="23" spans="1:27" ht="14.25" customHeight="1">
      <c r="A23" s="854" t="s">
        <v>885</v>
      </c>
      <c r="B23" s="35">
        <v>28.2</v>
      </c>
      <c r="C23" s="35">
        <v>30.8</v>
      </c>
      <c r="D23" s="35">
        <v>5</v>
      </c>
      <c r="E23" s="36">
        <v>55</v>
      </c>
      <c r="F23" s="35">
        <v>68</v>
      </c>
      <c r="G23" s="35" t="s">
        <v>881</v>
      </c>
      <c r="H23" s="21">
        <v>335</v>
      </c>
      <c r="I23" s="586">
        <v>17169</v>
      </c>
      <c r="J23" s="196">
        <f>IF(Начало!$B$10=0,0,I23*(1-Начало!$B$10))</f>
        <v>0</v>
      </c>
      <c r="K23" s="202"/>
      <c r="M23" s="639">
        <v>1288000</v>
      </c>
      <c r="P23" s="1198"/>
      <c r="Q23" s="1209"/>
      <c r="S23" s="118">
        <f>J23*K23</f>
        <v>0</v>
      </c>
      <c r="T23" s="119">
        <f>IF(OR(Y23="",K23=""),0,K23*Y23)</f>
        <v>0</v>
      </c>
      <c r="U23" s="119">
        <f>IF(OR(Z23="",K23=""),0,K23*Z23)</f>
        <v>0</v>
      </c>
      <c r="V23" s="104">
        <v>1910</v>
      </c>
      <c r="W23" s="104">
        <v>1225</v>
      </c>
      <c r="X23" s="104">
        <v>1035</v>
      </c>
      <c r="Y23" s="120">
        <f>(V23/1000)*(W23/1000)*(X23/1000)</f>
        <v>2.42164125</v>
      </c>
      <c r="Z23" s="104">
        <v>345</v>
      </c>
    </row>
    <row r="24" spans="1:27" ht="14.25" customHeight="1" thickBot="1">
      <c r="A24" s="15" t="s">
        <v>886</v>
      </c>
      <c r="B24" s="16">
        <v>55</v>
      </c>
      <c r="C24" s="16">
        <v>60</v>
      </c>
      <c r="D24" s="16">
        <v>9.8000000000000007</v>
      </c>
      <c r="E24" s="17">
        <v>61</v>
      </c>
      <c r="F24" s="16">
        <v>73</v>
      </c>
      <c r="G24" s="16" t="s">
        <v>882</v>
      </c>
      <c r="H24" s="14">
        <v>515</v>
      </c>
      <c r="I24" s="587">
        <v>25889</v>
      </c>
      <c r="J24" s="196">
        <f>IF(Начало!$B$10=0,0,I24*(1-Начало!$B$10))</f>
        <v>0</v>
      </c>
      <c r="K24" s="202"/>
      <c r="M24" s="639">
        <v>1942000</v>
      </c>
      <c r="P24" s="1198"/>
      <c r="Q24" s="1209"/>
      <c r="S24" s="118">
        <f>J24*K24</f>
        <v>0</v>
      </c>
      <c r="T24" s="119">
        <f>IF(OR(Y24="",K24=""),0,K24*Y24)</f>
        <v>0</v>
      </c>
      <c r="U24" s="119">
        <f>IF(OR(Z24="",K24=""),0,K24*Z24)</f>
        <v>0</v>
      </c>
      <c r="V24" s="104">
        <v>2250</v>
      </c>
      <c r="W24" s="104">
        <v>1370</v>
      </c>
      <c r="X24" s="104">
        <v>1090</v>
      </c>
      <c r="Y24" s="120">
        <f>(V24/1000)*(W24/1000)*(X24/1000)</f>
        <v>3.3599250000000009</v>
      </c>
      <c r="Z24" s="104">
        <v>525</v>
      </c>
    </row>
    <row r="25" spans="1:27" ht="39" customHeight="1" thickBot="1">
      <c r="A25" s="1541" t="s">
        <v>1611</v>
      </c>
      <c r="B25" s="1542"/>
      <c r="C25" s="1542"/>
      <c r="D25" s="1542"/>
      <c r="E25" s="1542"/>
      <c r="F25" s="1542"/>
      <c r="G25" s="1542"/>
      <c r="H25" s="1542"/>
      <c r="I25" s="1542"/>
      <c r="J25" s="1542"/>
      <c r="K25" s="1543"/>
      <c r="M25" s="645"/>
      <c r="P25" s="1198"/>
      <c r="Q25" s="1209"/>
      <c r="V25" s="104"/>
      <c r="W25" s="104"/>
      <c r="X25" s="104"/>
      <c r="Y25" s="104"/>
      <c r="Z25" s="104"/>
    </row>
    <row r="26" spans="1:27" ht="14.25" customHeight="1">
      <c r="A26" s="854" t="s">
        <v>1608</v>
      </c>
      <c r="B26" s="35">
        <v>340</v>
      </c>
      <c r="C26" s="35">
        <v>355</v>
      </c>
      <c r="D26" s="35">
        <v>58.48</v>
      </c>
      <c r="E26" s="36">
        <v>63</v>
      </c>
      <c r="F26" s="35">
        <v>75.900000000000006</v>
      </c>
      <c r="G26" s="35" t="s">
        <v>1630</v>
      </c>
      <c r="H26" s="21">
        <v>2900</v>
      </c>
      <c r="I26" s="586">
        <v>111728</v>
      </c>
      <c r="J26" s="196">
        <f>IF(Начало!$B$10=0,0,I26*(1-Начало!$B$10))</f>
        <v>0</v>
      </c>
      <c r="K26" s="202"/>
      <c r="M26" s="639">
        <v>8380000</v>
      </c>
      <c r="P26" s="1198"/>
      <c r="Q26" s="1209"/>
      <c r="S26" s="118">
        <f>J26*K26</f>
        <v>0</v>
      </c>
      <c r="T26" s="119">
        <f>IF(OR(Y26="",K26=""),0,K26*Y26)</f>
        <v>0</v>
      </c>
      <c r="U26" s="119">
        <f>IF(OR(Z26="",K26=""),0,K26*Z26)</f>
        <v>0</v>
      </c>
      <c r="V26" s="225">
        <v>3530</v>
      </c>
      <c r="W26" s="225">
        <v>2500</v>
      </c>
      <c r="X26" s="225">
        <v>2300</v>
      </c>
      <c r="Y26" s="120">
        <f>(V26/1000)*(W26/1000)*(X26/1000)</f>
        <v>20.297499999999996</v>
      </c>
      <c r="Z26" s="225">
        <v>3000</v>
      </c>
    </row>
    <row r="27" spans="1:27" ht="14.25" customHeight="1" thickBot="1">
      <c r="A27" s="15" t="s">
        <v>1609</v>
      </c>
      <c r="B27" s="16">
        <v>460</v>
      </c>
      <c r="C27" s="16">
        <v>475</v>
      </c>
      <c r="D27" s="16">
        <v>79.12</v>
      </c>
      <c r="E27" s="17">
        <v>63</v>
      </c>
      <c r="F27" s="16">
        <v>76</v>
      </c>
      <c r="G27" s="16" t="s">
        <v>1631</v>
      </c>
      <c r="H27" s="14">
        <v>3870</v>
      </c>
      <c r="I27" s="587">
        <v>147518</v>
      </c>
      <c r="J27" s="196">
        <f>IF(Начало!$B$10=0,0,I27*(1-Начало!$B$10))</f>
        <v>0</v>
      </c>
      <c r="K27" s="202"/>
      <c r="M27" s="639">
        <v>11064000</v>
      </c>
      <c r="P27" s="1198"/>
      <c r="Q27" s="1209"/>
      <c r="S27" s="118">
        <f>J27*K27</f>
        <v>0</v>
      </c>
      <c r="T27" s="119">
        <f>IF(OR(Y27="",K27=""),0,K27*Y27)</f>
        <v>0</v>
      </c>
      <c r="U27" s="119">
        <f>IF(OR(Z27="",K27=""),0,K27*Z27)</f>
        <v>0</v>
      </c>
      <c r="V27" s="225">
        <v>4700</v>
      </c>
      <c r="W27" s="225">
        <v>2500</v>
      </c>
      <c r="X27" s="225">
        <v>2300</v>
      </c>
      <c r="Y27" s="120">
        <f>(V27/1000)*(W27/1000)*(X27/1000)</f>
        <v>27.024999999999999</v>
      </c>
      <c r="Z27" s="225">
        <v>3920</v>
      </c>
    </row>
    <row r="28" spans="1:27" ht="40.9" customHeight="1" thickBot="1">
      <c r="A28" s="1541" t="s">
        <v>1610</v>
      </c>
      <c r="B28" s="1542"/>
      <c r="C28" s="1542"/>
      <c r="D28" s="1542"/>
      <c r="E28" s="1542"/>
      <c r="F28" s="1542"/>
      <c r="G28" s="1542"/>
      <c r="H28" s="1542"/>
      <c r="I28" s="1542"/>
      <c r="J28" s="1542"/>
      <c r="K28" s="1543"/>
      <c r="M28" s="645"/>
      <c r="P28" s="1198"/>
      <c r="Q28" s="1209"/>
      <c r="V28" s="225"/>
      <c r="W28" s="225"/>
      <c r="X28" s="225"/>
      <c r="Y28" s="225"/>
      <c r="Z28" s="225"/>
    </row>
    <row r="29" spans="1:27" ht="14.25" customHeight="1">
      <c r="A29" s="854" t="s">
        <v>1606</v>
      </c>
      <c r="B29" s="35">
        <v>340</v>
      </c>
      <c r="C29" s="16" t="s">
        <v>162</v>
      </c>
      <c r="D29" s="35">
        <v>58.48</v>
      </c>
      <c r="E29" s="36">
        <v>63</v>
      </c>
      <c r="F29" s="35">
        <v>75.900000000000006</v>
      </c>
      <c r="G29" s="35" t="s">
        <v>1630</v>
      </c>
      <c r="H29" s="21">
        <v>2900</v>
      </c>
      <c r="I29" s="586">
        <v>106141</v>
      </c>
      <c r="J29" s="196">
        <f>IF(Начало!$B$10=0,0,I29*(1-Начало!$B$10))</f>
        <v>0</v>
      </c>
      <c r="K29" s="202"/>
      <c r="M29" s="639">
        <v>7961000</v>
      </c>
      <c r="P29" s="1198"/>
      <c r="Q29" s="1209"/>
      <c r="S29" s="118">
        <f>J29*K29</f>
        <v>0</v>
      </c>
      <c r="T29" s="119">
        <f>IF(OR(Y29="",K29=""),0,K29*Y29)</f>
        <v>0</v>
      </c>
      <c r="U29" s="119">
        <f>IF(OR(Z29="",K29=""),0,K29*Z29)</f>
        <v>0</v>
      </c>
      <c r="V29" s="225">
        <v>3530</v>
      </c>
      <c r="W29" s="225">
        <v>2500</v>
      </c>
      <c r="X29" s="225">
        <v>2300</v>
      </c>
      <c r="Y29" s="120">
        <f>(V29/1000)*(W29/1000)*(X29/1000)</f>
        <v>20.297499999999996</v>
      </c>
      <c r="Z29" s="225">
        <v>3000</v>
      </c>
    </row>
    <row r="30" spans="1:27" ht="14.25" customHeight="1" thickBot="1">
      <c r="A30" s="15" t="s">
        <v>1607</v>
      </c>
      <c r="B30" s="16">
        <v>460</v>
      </c>
      <c r="C30" s="16" t="s">
        <v>162</v>
      </c>
      <c r="D30" s="16">
        <v>79.12</v>
      </c>
      <c r="E30" s="17">
        <v>63</v>
      </c>
      <c r="F30" s="16">
        <v>76</v>
      </c>
      <c r="G30" s="16" t="s">
        <v>1631</v>
      </c>
      <c r="H30" s="14">
        <v>3870</v>
      </c>
      <c r="I30" s="587">
        <v>132767</v>
      </c>
      <c r="J30" s="196">
        <f>IF(Начало!$B$10=0,0,I30*(1-Начало!$B$10))</f>
        <v>0</v>
      </c>
      <c r="K30" s="202"/>
      <c r="M30" s="639">
        <v>9958000</v>
      </c>
      <c r="P30" s="1198"/>
      <c r="Q30" s="1209"/>
      <c r="S30" s="118">
        <f>J30*K30</f>
        <v>0</v>
      </c>
      <c r="T30" s="119">
        <f>IF(OR(Y30="",K30=""),0,K30*Y30)</f>
        <v>0</v>
      </c>
      <c r="U30" s="119">
        <f>IF(OR(Z30="",K30=""),0,K30*Z30)</f>
        <v>0</v>
      </c>
      <c r="V30" s="225">
        <v>4700</v>
      </c>
      <c r="W30" s="225">
        <v>2500</v>
      </c>
      <c r="X30" s="225">
        <v>2300</v>
      </c>
      <c r="Y30" s="120">
        <f>(V30/1000)*(W30/1000)*(X30/1000)</f>
        <v>27.024999999999999</v>
      </c>
      <c r="Z30" s="225">
        <v>3920</v>
      </c>
    </row>
    <row r="31" spans="1:27" ht="27" customHeight="1" thickBot="1">
      <c r="A31" s="1392" t="s">
        <v>915</v>
      </c>
      <c r="B31" s="1393"/>
      <c r="C31" s="1393"/>
      <c r="D31" s="1393"/>
      <c r="E31" s="1393"/>
      <c r="F31" s="1393"/>
      <c r="G31" s="1393"/>
      <c r="H31" s="1393"/>
      <c r="I31" s="1393"/>
      <c r="J31" s="1393"/>
      <c r="K31" s="1394"/>
      <c r="L31" s="88"/>
      <c r="M31" s="620"/>
      <c r="N31" s="88"/>
      <c r="O31" s="88"/>
      <c r="P31" s="1198"/>
      <c r="Q31" s="1209"/>
      <c r="R31" s="88"/>
      <c r="S31" s="118"/>
      <c r="T31" s="119"/>
      <c r="U31" s="119"/>
      <c r="V31" s="119"/>
      <c r="Y31" s="120"/>
    </row>
    <row r="32" spans="1:27">
      <c r="A32" s="345" t="s">
        <v>462</v>
      </c>
      <c r="B32" s="505" t="s">
        <v>836</v>
      </c>
      <c r="C32" s="505" t="s">
        <v>837</v>
      </c>
      <c r="D32" s="508">
        <v>0.86</v>
      </c>
      <c r="E32" s="506">
        <v>15</v>
      </c>
      <c r="F32" s="506">
        <v>55</v>
      </c>
      <c r="G32" s="505" t="s">
        <v>170</v>
      </c>
      <c r="H32" s="509">
        <v>81</v>
      </c>
      <c r="I32" s="588">
        <v>4695</v>
      </c>
      <c r="J32" s="197">
        <f>IF(Начало!$B$10=0,0,I32*(1-Начало!$B$10))</f>
        <v>0</v>
      </c>
      <c r="K32" s="659"/>
      <c r="L32" s="88"/>
      <c r="M32" s="639">
        <v>352000</v>
      </c>
      <c r="N32" s="88"/>
      <c r="O32" s="88"/>
      <c r="P32" s="1198"/>
      <c r="Q32" s="1209"/>
      <c r="R32" s="88"/>
      <c r="S32" s="118">
        <f t="shared" ref="S32:S37" si="3">J32*K32</f>
        <v>0</v>
      </c>
      <c r="T32" s="119">
        <f t="shared" ref="T32:T37" si="4">IF(OR(Y32="",K32=""),0,K32*Y32)</f>
        <v>0</v>
      </c>
      <c r="U32" s="119">
        <f t="shared" ref="U32:U37" si="5">IF(OR(Z32="",K32=""),0,K32*Z32)</f>
        <v>0</v>
      </c>
      <c r="V32" s="397">
        <v>1120</v>
      </c>
      <c r="W32" s="397">
        <v>1100</v>
      </c>
      <c r="X32" s="397">
        <v>435</v>
      </c>
      <c r="Y32" s="396">
        <f t="shared" ref="Y32:Y37" si="6">(V32/1000)*(W32/1000)*(X32/1000)</f>
        <v>0.53592000000000006</v>
      </c>
      <c r="Z32" s="396">
        <v>91</v>
      </c>
      <c r="AA32" s="105"/>
    </row>
    <row r="33" spans="1:27">
      <c r="A33" s="346" t="s">
        <v>463</v>
      </c>
      <c r="B33" s="16" t="s">
        <v>838</v>
      </c>
      <c r="C33" s="16" t="s">
        <v>839</v>
      </c>
      <c r="D33" s="510">
        <v>1.2</v>
      </c>
      <c r="E33" s="17">
        <v>15</v>
      </c>
      <c r="F33" s="17">
        <v>58</v>
      </c>
      <c r="G33" s="16" t="s">
        <v>170</v>
      </c>
      <c r="H33" s="511">
        <v>81</v>
      </c>
      <c r="I33" s="519">
        <v>5204</v>
      </c>
      <c r="J33" s="196">
        <f>IF(Начало!$B$10=0,0,I33*(1-Начало!$B$10))</f>
        <v>0</v>
      </c>
      <c r="K33" s="322"/>
      <c r="L33" s="88"/>
      <c r="M33" s="639">
        <v>390000</v>
      </c>
      <c r="N33" s="88"/>
      <c r="O33" s="88"/>
      <c r="P33" s="1198"/>
      <c r="Q33" s="1209"/>
      <c r="R33" s="88"/>
      <c r="S33" s="118">
        <f t="shared" si="3"/>
        <v>0</v>
      </c>
      <c r="T33" s="119">
        <f t="shared" si="4"/>
        <v>0</v>
      </c>
      <c r="U33" s="119">
        <f t="shared" si="5"/>
        <v>0</v>
      </c>
      <c r="V33" s="397">
        <v>1120</v>
      </c>
      <c r="W33" s="397">
        <v>1100</v>
      </c>
      <c r="X33" s="397">
        <v>435</v>
      </c>
      <c r="Y33" s="396">
        <f t="shared" si="6"/>
        <v>0.53592000000000006</v>
      </c>
      <c r="Z33" s="396">
        <v>91</v>
      </c>
      <c r="AA33" s="105"/>
    </row>
    <row r="34" spans="1:27">
      <c r="A34" s="346" t="s">
        <v>464</v>
      </c>
      <c r="B34" s="16" t="s">
        <v>840</v>
      </c>
      <c r="C34" s="16" t="s">
        <v>841</v>
      </c>
      <c r="D34" s="510">
        <v>1.72</v>
      </c>
      <c r="E34" s="17">
        <v>18</v>
      </c>
      <c r="F34" s="17">
        <v>60</v>
      </c>
      <c r="G34" s="16" t="s">
        <v>465</v>
      </c>
      <c r="H34" s="511">
        <v>110</v>
      </c>
      <c r="I34" s="519">
        <v>7881</v>
      </c>
      <c r="J34" s="196">
        <f>IF(Начало!$B$10=0,0,I34*(1-Начало!$B$10))</f>
        <v>0</v>
      </c>
      <c r="K34" s="322"/>
      <c r="L34" s="88"/>
      <c r="M34" s="639">
        <v>591000</v>
      </c>
      <c r="N34" s="88"/>
      <c r="O34" s="88"/>
      <c r="P34" s="1198"/>
      <c r="Q34" s="1209"/>
      <c r="R34" s="88"/>
      <c r="S34" s="118">
        <f t="shared" si="3"/>
        <v>0</v>
      </c>
      <c r="T34" s="119">
        <f t="shared" si="4"/>
        <v>0</v>
      </c>
      <c r="U34" s="119">
        <f t="shared" si="5"/>
        <v>0</v>
      </c>
      <c r="V34" s="397">
        <v>1082</v>
      </c>
      <c r="W34" s="397">
        <v>1456</v>
      </c>
      <c r="X34" s="397">
        <v>435</v>
      </c>
      <c r="Y34" s="396">
        <f t="shared" si="6"/>
        <v>0.68529552000000005</v>
      </c>
      <c r="Z34" s="396">
        <v>121</v>
      </c>
      <c r="AA34" s="105"/>
    </row>
    <row r="35" spans="1:27">
      <c r="A35" s="346" t="s">
        <v>722</v>
      </c>
      <c r="B35" s="16" t="s">
        <v>842</v>
      </c>
      <c r="C35" s="16" t="s">
        <v>843</v>
      </c>
      <c r="D35" s="510">
        <v>1.92</v>
      </c>
      <c r="E35" s="17">
        <v>18</v>
      </c>
      <c r="F35" s="17">
        <v>60</v>
      </c>
      <c r="G35" s="16" t="s">
        <v>465</v>
      </c>
      <c r="H35" s="511">
        <v>110</v>
      </c>
      <c r="I35" s="519">
        <v>8496</v>
      </c>
      <c r="J35" s="196">
        <f>IF(Начало!$B$10=0,0,I35*(1-Начало!$B$10))</f>
        <v>0</v>
      </c>
      <c r="K35" s="322"/>
      <c r="L35" s="88"/>
      <c r="M35" s="639">
        <v>637000</v>
      </c>
      <c r="N35" s="88"/>
      <c r="O35" s="88"/>
      <c r="P35" s="1198"/>
      <c r="Q35" s="1209"/>
      <c r="R35" s="88"/>
      <c r="S35" s="118">
        <f t="shared" si="3"/>
        <v>0</v>
      </c>
      <c r="T35" s="119">
        <f t="shared" si="4"/>
        <v>0</v>
      </c>
      <c r="U35" s="119">
        <f t="shared" si="5"/>
        <v>0</v>
      </c>
      <c r="V35" s="397">
        <v>1082</v>
      </c>
      <c r="W35" s="397">
        <v>1456</v>
      </c>
      <c r="X35" s="397">
        <v>435</v>
      </c>
      <c r="Y35" s="396">
        <f t="shared" si="6"/>
        <v>0.68529552000000005</v>
      </c>
      <c r="Z35" s="396">
        <v>121</v>
      </c>
      <c r="AA35" s="105"/>
    </row>
    <row r="36" spans="1:27">
      <c r="A36" s="346" t="s">
        <v>723</v>
      </c>
      <c r="B36" s="16" t="s">
        <v>844</v>
      </c>
      <c r="C36" s="16" t="s">
        <v>845</v>
      </c>
      <c r="D36" s="510">
        <v>2.15</v>
      </c>
      <c r="E36" s="17">
        <v>18</v>
      </c>
      <c r="F36" s="17">
        <v>62</v>
      </c>
      <c r="G36" s="16" t="s">
        <v>465</v>
      </c>
      <c r="H36" s="511">
        <v>111</v>
      </c>
      <c r="I36" s="519">
        <v>8562</v>
      </c>
      <c r="J36" s="196">
        <f>IF(Начало!$B$10=0,0,I36*(1-Начало!$B$10))</f>
        <v>0</v>
      </c>
      <c r="K36" s="322"/>
      <c r="L36" s="88"/>
      <c r="M36" s="639">
        <v>642000</v>
      </c>
      <c r="N36" s="365"/>
      <c r="O36" s="88"/>
      <c r="P36" s="1198"/>
      <c r="Q36" s="1209"/>
      <c r="R36" s="88"/>
      <c r="S36" s="118">
        <f t="shared" si="3"/>
        <v>0</v>
      </c>
      <c r="T36" s="119">
        <f t="shared" si="4"/>
        <v>0</v>
      </c>
      <c r="U36" s="119">
        <f t="shared" si="5"/>
        <v>0</v>
      </c>
      <c r="V36" s="397">
        <v>1082</v>
      </c>
      <c r="W36" s="397">
        <v>1456</v>
      </c>
      <c r="X36" s="397">
        <v>435</v>
      </c>
      <c r="Y36" s="396">
        <f t="shared" si="6"/>
        <v>0.68529552000000005</v>
      </c>
      <c r="Z36" s="396">
        <v>122</v>
      </c>
      <c r="AA36" s="105"/>
    </row>
    <row r="37" spans="1:27" ht="13.5" thickBot="1">
      <c r="A37" s="347" t="s">
        <v>724</v>
      </c>
      <c r="B37" s="512" t="s">
        <v>846</v>
      </c>
      <c r="C37" s="512" t="s">
        <v>847</v>
      </c>
      <c r="D37" s="513">
        <v>2.4900000000000002</v>
      </c>
      <c r="E37" s="514">
        <v>19</v>
      </c>
      <c r="F37" s="514">
        <v>64</v>
      </c>
      <c r="G37" s="512" t="s">
        <v>465</v>
      </c>
      <c r="H37" s="515">
        <v>111</v>
      </c>
      <c r="I37" s="589">
        <v>9377</v>
      </c>
      <c r="J37" s="205">
        <f>IF(Начало!$B$10=0,0,I37*(1-Начало!$B$10))</f>
        <v>0</v>
      </c>
      <c r="K37" s="323"/>
      <c r="L37" s="88"/>
      <c r="M37" s="639">
        <v>703000</v>
      </c>
      <c r="N37" s="365"/>
      <c r="O37" s="88"/>
      <c r="P37" s="1198"/>
      <c r="Q37" s="1209"/>
      <c r="R37" s="88"/>
      <c r="S37" s="118">
        <f t="shared" si="3"/>
        <v>0</v>
      </c>
      <c r="T37" s="119">
        <f t="shared" si="4"/>
        <v>0</v>
      </c>
      <c r="U37" s="119">
        <f t="shared" si="5"/>
        <v>0</v>
      </c>
      <c r="V37" s="397">
        <v>1082</v>
      </c>
      <c r="W37" s="397">
        <v>1456</v>
      </c>
      <c r="X37" s="397">
        <v>435</v>
      </c>
      <c r="Y37" s="396">
        <f t="shared" si="6"/>
        <v>0.68529552000000005</v>
      </c>
      <c r="Z37" s="396">
        <v>122</v>
      </c>
      <c r="AA37" s="105"/>
    </row>
    <row r="38" spans="1:27" ht="23.25" customHeight="1">
      <c r="A38" s="1533" t="s">
        <v>163</v>
      </c>
      <c r="B38" s="1544" t="s">
        <v>848</v>
      </c>
      <c r="C38" s="1545"/>
      <c r="D38" s="306" t="s">
        <v>174</v>
      </c>
      <c r="E38" s="1520" t="s">
        <v>849</v>
      </c>
      <c r="F38" s="1520" t="s">
        <v>454</v>
      </c>
      <c r="G38" s="306" t="s">
        <v>176</v>
      </c>
      <c r="H38" s="1520" t="s">
        <v>177</v>
      </c>
      <c r="I38" s="1522" t="s">
        <v>6</v>
      </c>
      <c r="J38" s="1465" t="s">
        <v>14</v>
      </c>
      <c r="K38" s="1453" t="s">
        <v>139</v>
      </c>
      <c r="M38" s="1518"/>
      <c r="P38" s="1198"/>
      <c r="Q38" s="1209"/>
      <c r="S38" s="118"/>
      <c r="T38" s="119"/>
      <c r="U38" s="119"/>
      <c r="Y38" s="120"/>
    </row>
    <row r="39" spans="1:27" ht="13.5" thickBot="1">
      <c r="A39" s="1534"/>
      <c r="B39" s="1546"/>
      <c r="C39" s="1547"/>
      <c r="D39" s="307" t="s">
        <v>180</v>
      </c>
      <c r="E39" s="1521"/>
      <c r="F39" s="1521"/>
      <c r="G39" s="795" t="s">
        <v>455</v>
      </c>
      <c r="H39" s="1521"/>
      <c r="I39" s="1523"/>
      <c r="J39" s="1434"/>
      <c r="K39" s="1454"/>
      <c r="M39" s="1519"/>
      <c r="P39" s="1198"/>
      <c r="Q39" s="1209"/>
      <c r="S39" s="118"/>
      <c r="T39" s="119"/>
      <c r="U39" s="119"/>
      <c r="Y39" s="120"/>
    </row>
    <row r="40" spans="1:27" ht="19.5" customHeight="1" thickBot="1">
      <c r="A40" s="1548" t="s">
        <v>917</v>
      </c>
      <c r="B40" s="1549"/>
      <c r="C40" s="1549"/>
      <c r="D40" s="1549"/>
      <c r="E40" s="1549"/>
      <c r="F40" s="1549"/>
      <c r="G40" s="1549"/>
      <c r="H40" s="1549"/>
      <c r="I40" s="1549"/>
      <c r="J40" s="1549"/>
      <c r="K40" s="127"/>
      <c r="L40" s="218"/>
      <c r="M40" s="646"/>
      <c r="N40" s="218"/>
      <c r="O40" s="218"/>
      <c r="P40" s="1198"/>
      <c r="Q40" s="1209"/>
      <c r="R40" s="218"/>
      <c r="S40" s="218"/>
      <c r="T40" s="190"/>
      <c r="U40" s="191"/>
      <c r="V40" s="191"/>
    </row>
    <row r="41" spans="1:27" ht="25.5" customHeight="1" thickBot="1">
      <c r="A41" s="1401" t="s">
        <v>918</v>
      </c>
      <c r="B41" s="1402"/>
      <c r="C41" s="1402"/>
      <c r="D41" s="1402"/>
      <c r="E41" s="1402"/>
      <c r="F41" s="1402"/>
      <c r="G41" s="1402"/>
      <c r="H41" s="1402"/>
      <c r="I41" s="1402"/>
      <c r="J41" s="1402"/>
      <c r="K41" s="1403"/>
      <c r="M41" s="645"/>
      <c r="P41" s="1198"/>
      <c r="Q41" s="1209"/>
      <c r="S41" s="118"/>
      <c r="T41" s="119"/>
      <c r="U41" s="119"/>
      <c r="Y41" s="148"/>
      <c r="Z41" s="105"/>
    </row>
    <row r="42" spans="1:27" ht="13.5" customHeight="1">
      <c r="A42" s="348" t="s">
        <v>281</v>
      </c>
      <c r="B42" s="35">
        <v>373.4</v>
      </c>
      <c r="C42" s="35" t="s">
        <v>162</v>
      </c>
      <c r="D42" s="35">
        <v>58.8</v>
      </c>
      <c r="E42" s="35">
        <v>32.1</v>
      </c>
      <c r="F42" s="35">
        <v>83</v>
      </c>
      <c r="G42" s="35" t="s">
        <v>850</v>
      </c>
      <c r="H42" s="517">
        <v>3320</v>
      </c>
      <c r="I42" s="590">
        <v>132867</v>
      </c>
      <c r="J42" s="197">
        <f>IF(Начало!$B$18=0,0,I42*(1-Начало!$B$18))</f>
        <v>0</v>
      </c>
      <c r="K42" s="321"/>
      <c r="L42" s="88"/>
      <c r="M42" s="639">
        <v>9965000</v>
      </c>
      <c r="N42" s="88"/>
      <c r="O42" s="88"/>
      <c r="P42" s="1198"/>
      <c r="Q42" s="1209"/>
      <c r="R42" s="88"/>
      <c r="S42" s="118">
        <v>0</v>
      </c>
      <c r="T42" s="119">
        <v>0</v>
      </c>
      <c r="U42" s="119">
        <v>0</v>
      </c>
      <c r="V42" s="397">
        <v>3810</v>
      </c>
      <c r="W42" s="397">
        <v>2400</v>
      </c>
      <c r="X42" s="397">
        <v>2280</v>
      </c>
      <c r="Y42" s="396">
        <f t="shared" ref="Y42:Y49" si="7">(V42/1000)*(W42/1000)*(X42/1000)</f>
        <v>20.848319999999998</v>
      </c>
      <c r="Z42" s="398">
        <v>3320</v>
      </c>
    </row>
    <row r="43" spans="1:27" ht="13.5" customHeight="1">
      <c r="A43" s="346" t="s">
        <v>282</v>
      </c>
      <c r="B43" s="16">
        <v>492.6</v>
      </c>
      <c r="C43" s="16" t="s">
        <v>162</v>
      </c>
      <c r="D43" s="16">
        <v>77.3</v>
      </c>
      <c r="E43" s="16">
        <v>44.2</v>
      </c>
      <c r="F43" s="16">
        <v>83.7</v>
      </c>
      <c r="G43" s="16" t="s">
        <v>851</v>
      </c>
      <c r="H43" s="511">
        <v>4330</v>
      </c>
      <c r="I43" s="519">
        <v>164521</v>
      </c>
      <c r="J43" s="196">
        <f>IF(Начало!$B$18=0,0,I43*(1-Начало!$B$18))</f>
        <v>0</v>
      </c>
      <c r="K43" s="322"/>
      <c r="L43" s="88"/>
      <c r="M43" s="639">
        <v>12339000</v>
      </c>
      <c r="N43" s="88"/>
      <c r="O43" s="88"/>
      <c r="P43" s="1198"/>
      <c r="Q43" s="1209"/>
      <c r="R43" s="88"/>
      <c r="S43" s="118">
        <v>0</v>
      </c>
      <c r="T43" s="119">
        <v>0</v>
      </c>
      <c r="U43" s="119">
        <v>0</v>
      </c>
      <c r="V43" s="397">
        <v>4865</v>
      </c>
      <c r="W43" s="397">
        <v>2400</v>
      </c>
      <c r="X43" s="397">
        <v>2280</v>
      </c>
      <c r="Y43" s="396">
        <f t="shared" si="7"/>
        <v>26.621279999999999</v>
      </c>
      <c r="Z43" s="398">
        <v>4330</v>
      </c>
    </row>
    <row r="44" spans="1:27" ht="13.5" customHeight="1">
      <c r="A44" s="346" t="s">
        <v>283</v>
      </c>
      <c r="B44" s="16">
        <v>590.6</v>
      </c>
      <c r="C44" s="16" t="s">
        <v>162</v>
      </c>
      <c r="D44" s="16">
        <v>92.9</v>
      </c>
      <c r="E44" s="16">
        <v>46.7</v>
      </c>
      <c r="F44" s="16">
        <v>84.3</v>
      </c>
      <c r="G44" s="16" t="s">
        <v>852</v>
      </c>
      <c r="H44" s="511">
        <v>5000</v>
      </c>
      <c r="I44" s="519">
        <v>193664</v>
      </c>
      <c r="J44" s="196">
        <f>IF(Начало!$B$18=0,0,I44*(1-Начало!$B$18))</f>
        <v>0</v>
      </c>
      <c r="K44" s="322"/>
      <c r="L44" s="88"/>
      <c r="M44" s="639">
        <v>14525000</v>
      </c>
      <c r="N44" s="88"/>
      <c r="O44" s="88"/>
      <c r="P44" s="1198"/>
      <c r="Q44" s="1209"/>
      <c r="R44" s="88"/>
      <c r="S44" s="118">
        <v>0</v>
      </c>
      <c r="T44" s="119">
        <v>0</v>
      </c>
      <c r="U44" s="119">
        <v>0</v>
      </c>
      <c r="V44" s="397">
        <v>5800</v>
      </c>
      <c r="W44" s="397">
        <v>2400</v>
      </c>
      <c r="X44" s="397">
        <v>2280</v>
      </c>
      <c r="Y44" s="396">
        <f t="shared" si="7"/>
        <v>31.737599999999997</v>
      </c>
      <c r="Z44" s="398">
        <v>5000</v>
      </c>
    </row>
    <row r="45" spans="1:27" ht="13.5" customHeight="1">
      <c r="A45" s="346" t="s">
        <v>284</v>
      </c>
      <c r="B45" s="16">
        <v>716.1</v>
      </c>
      <c r="C45" s="16" t="s">
        <v>162</v>
      </c>
      <c r="D45" s="16">
        <v>111.4</v>
      </c>
      <c r="E45" s="16">
        <v>47.8</v>
      </c>
      <c r="F45" s="16">
        <v>84.5</v>
      </c>
      <c r="G45" s="16" t="s">
        <v>852</v>
      </c>
      <c r="H45" s="511">
        <v>5500</v>
      </c>
      <c r="I45" s="519">
        <v>242139</v>
      </c>
      <c r="J45" s="196">
        <f>IF(Начало!$B$18=0,0,I45*(1-Начало!$B$18))</f>
        <v>0</v>
      </c>
      <c r="K45" s="322"/>
      <c r="L45" s="88"/>
      <c r="M45" s="639">
        <v>18160000</v>
      </c>
      <c r="N45" s="88"/>
      <c r="O45" s="88"/>
      <c r="P45" s="1198"/>
      <c r="Q45" s="1209"/>
      <c r="R45" s="88"/>
      <c r="S45" s="118">
        <v>0</v>
      </c>
      <c r="T45" s="119">
        <v>0</v>
      </c>
      <c r="U45" s="119">
        <v>0</v>
      </c>
      <c r="V45" s="397">
        <v>5800</v>
      </c>
      <c r="W45" s="397">
        <v>2400</v>
      </c>
      <c r="X45" s="397">
        <v>2280</v>
      </c>
      <c r="Y45" s="396">
        <f t="shared" si="7"/>
        <v>31.737599999999997</v>
      </c>
      <c r="Z45" s="398">
        <v>5500</v>
      </c>
    </row>
    <row r="46" spans="1:27" ht="13.5" customHeight="1">
      <c r="A46" s="346" t="s">
        <v>808</v>
      </c>
      <c r="B46" s="16">
        <v>890.9</v>
      </c>
      <c r="C46" s="16" t="s">
        <v>162</v>
      </c>
      <c r="D46" s="16">
        <v>138.5</v>
      </c>
      <c r="E46" s="16">
        <v>60.1</v>
      </c>
      <c r="F46" s="16">
        <v>84.7</v>
      </c>
      <c r="G46" s="16" t="s">
        <v>853</v>
      </c>
      <c r="H46" s="511">
        <v>7750</v>
      </c>
      <c r="I46" s="519">
        <v>287900</v>
      </c>
      <c r="J46" s="196">
        <f>IF(Начало!$B$18=0,0,I46*(1-Начало!$B$18))</f>
        <v>0</v>
      </c>
      <c r="K46" s="322"/>
      <c r="L46" s="88"/>
      <c r="M46" s="639">
        <v>21593000</v>
      </c>
      <c r="N46" s="88"/>
      <c r="O46" s="88"/>
      <c r="P46" s="1198"/>
      <c r="Q46" s="1209"/>
      <c r="R46" s="88"/>
      <c r="S46" s="118">
        <v>0</v>
      </c>
      <c r="T46" s="119">
        <v>0</v>
      </c>
      <c r="U46" s="119">
        <v>0</v>
      </c>
      <c r="V46" s="397">
        <v>8800</v>
      </c>
      <c r="W46" s="397">
        <v>2400</v>
      </c>
      <c r="X46" s="397">
        <v>2280</v>
      </c>
      <c r="Y46" s="396">
        <f t="shared" si="7"/>
        <v>48.153599999999997</v>
      </c>
      <c r="Z46" s="398">
        <v>7750</v>
      </c>
    </row>
    <row r="47" spans="1:27" ht="13.5" customHeight="1">
      <c r="A47" s="346" t="s">
        <v>285</v>
      </c>
      <c r="B47" s="16">
        <v>989.5</v>
      </c>
      <c r="C47" s="16" t="s">
        <v>162</v>
      </c>
      <c r="D47" s="16">
        <v>154.69999999999999</v>
      </c>
      <c r="E47" s="16">
        <v>60.8</v>
      </c>
      <c r="F47" s="16">
        <v>85</v>
      </c>
      <c r="G47" s="16" t="s">
        <v>854</v>
      </c>
      <c r="H47" s="511">
        <v>8900</v>
      </c>
      <c r="I47" s="519">
        <v>309582</v>
      </c>
      <c r="J47" s="196">
        <f>IF(Начало!$B$18=0,0,I47*(1-Начало!$B$18))</f>
        <v>0</v>
      </c>
      <c r="K47" s="322"/>
      <c r="L47" s="88"/>
      <c r="M47" s="639">
        <v>23219000</v>
      </c>
      <c r="N47" s="88"/>
      <c r="O47" s="88"/>
      <c r="P47" s="1198"/>
      <c r="Q47" s="1209"/>
      <c r="R47" s="88"/>
      <c r="S47" s="118">
        <v>0</v>
      </c>
      <c r="T47" s="119">
        <v>0</v>
      </c>
      <c r="U47" s="119">
        <v>0</v>
      </c>
      <c r="V47" s="397">
        <v>9640</v>
      </c>
      <c r="W47" s="397">
        <v>2400</v>
      </c>
      <c r="X47" s="397">
        <v>2280</v>
      </c>
      <c r="Y47" s="396">
        <f t="shared" si="7"/>
        <v>52.750079999999997</v>
      </c>
      <c r="Z47" s="398">
        <v>8900</v>
      </c>
    </row>
    <row r="48" spans="1:27" ht="13.5" customHeight="1">
      <c r="A48" s="346" t="s">
        <v>286</v>
      </c>
      <c r="B48" s="16">
        <v>1196</v>
      </c>
      <c r="C48" s="16" t="s">
        <v>162</v>
      </c>
      <c r="D48" s="16">
        <v>185.9</v>
      </c>
      <c r="E48" s="16">
        <v>58.2</v>
      </c>
      <c r="F48" s="16">
        <v>85.1</v>
      </c>
      <c r="G48" s="16" t="s">
        <v>854</v>
      </c>
      <c r="H48" s="511">
        <v>9100</v>
      </c>
      <c r="I48" s="519">
        <v>367180</v>
      </c>
      <c r="J48" s="196">
        <f>IF(Начало!$B$18=0,0,I48*(1-Начало!$B$18))</f>
        <v>0</v>
      </c>
      <c r="K48" s="322"/>
      <c r="L48" s="88"/>
      <c r="M48" s="639">
        <v>27539000</v>
      </c>
      <c r="N48" s="88"/>
      <c r="O48" s="88"/>
      <c r="P48" s="1198"/>
      <c r="Q48" s="1209"/>
      <c r="R48" s="88"/>
      <c r="S48" s="118">
        <v>0</v>
      </c>
      <c r="T48" s="119">
        <v>0</v>
      </c>
      <c r="U48" s="119">
        <v>0</v>
      </c>
      <c r="V48" s="397">
        <v>9640</v>
      </c>
      <c r="W48" s="397">
        <v>2400</v>
      </c>
      <c r="X48" s="397">
        <v>2280</v>
      </c>
      <c r="Y48" s="396">
        <f t="shared" si="7"/>
        <v>52.750079999999997</v>
      </c>
      <c r="Z48" s="398">
        <v>9100</v>
      </c>
    </row>
    <row r="49" spans="1:26" ht="13.5" customHeight="1" thickBot="1">
      <c r="A49" s="347" t="s">
        <v>287</v>
      </c>
      <c r="B49" s="512">
        <v>1411</v>
      </c>
      <c r="C49" s="512" t="s">
        <v>162</v>
      </c>
      <c r="D49" s="512">
        <v>219.8</v>
      </c>
      <c r="E49" s="512">
        <v>56.4</v>
      </c>
      <c r="F49" s="512">
        <v>85.5</v>
      </c>
      <c r="G49" s="512" t="s">
        <v>855</v>
      </c>
      <c r="H49" s="515">
        <v>11100</v>
      </c>
      <c r="I49" s="589">
        <v>428251</v>
      </c>
      <c r="J49" s="205">
        <f>IF(Начало!$B$18=0,0,I49*(1-Начало!$B$18))</f>
        <v>0</v>
      </c>
      <c r="K49" s="323"/>
      <c r="L49" s="88"/>
      <c r="M49" s="639">
        <v>32119000</v>
      </c>
      <c r="N49" s="88"/>
      <c r="O49" s="88"/>
      <c r="P49" s="1198"/>
      <c r="Q49" s="1209"/>
      <c r="R49" s="88"/>
      <c r="S49" s="118">
        <v>0</v>
      </c>
      <c r="T49" s="119">
        <v>0</v>
      </c>
      <c r="U49" s="119">
        <v>0</v>
      </c>
      <c r="V49" s="397">
        <v>11700</v>
      </c>
      <c r="W49" s="397">
        <v>2400</v>
      </c>
      <c r="X49" s="397">
        <v>2280</v>
      </c>
      <c r="Y49" s="396">
        <f t="shared" si="7"/>
        <v>64.02239999999999</v>
      </c>
      <c r="Z49" s="398">
        <v>11100</v>
      </c>
    </row>
    <row r="50" spans="1:26" ht="27" customHeight="1" thickBot="1">
      <c r="A50" s="1392" t="s">
        <v>920</v>
      </c>
      <c r="B50" s="1393"/>
      <c r="C50" s="1393"/>
      <c r="D50" s="1393"/>
      <c r="E50" s="1393"/>
      <c r="F50" s="1393"/>
      <c r="G50" s="1393"/>
      <c r="H50" s="1393"/>
      <c r="I50" s="1393"/>
      <c r="J50" s="1393"/>
      <c r="K50" s="1394"/>
      <c r="M50" s="645"/>
      <c r="P50" s="1198"/>
      <c r="Q50" s="1209"/>
      <c r="S50" s="118"/>
      <c r="T50" s="119"/>
      <c r="U50" s="119"/>
      <c r="Y50" s="148"/>
      <c r="Z50" s="105"/>
    </row>
    <row r="51" spans="1:26" ht="13.5" customHeight="1">
      <c r="A51" s="348" t="s">
        <v>706</v>
      </c>
      <c r="B51" s="35">
        <v>376.3</v>
      </c>
      <c r="C51" s="35" t="s">
        <v>162</v>
      </c>
      <c r="D51" s="516">
        <v>59.2</v>
      </c>
      <c r="E51" s="35">
        <v>32.6</v>
      </c>
      <c r="F51" s="35">
        <v>83</v>
      </c>
      <c r="G51" s="741" t="s">
        <v>850</v>
      </c>
      <c r="H51" s="517">
        <v>3420</v>
      </c>
      <c r="I51" s="590">
        <v>149089</v>
      </c>
      <c r="J51" s="197">
        <f>IF(Начало!$B$18=0,0,I51*(1-Начало!$B$18))</f>
        <v>0</v>
      </c>
      <c r="K51" s="321"/>
      <c r="L51" s="88"/>
      <c r="M51" s="639">
        <v>11182000</v>
      </c>
      <c r="N51" s="88"/>
      <c r="O51" s="88"/>
      <c r="P51" s="1198"/>
      <c r="Q51" s="1209"/>
      <c r="R51" s="88"/>
      <c r="S51" s="118">
        <v>0</v>
      </c>
      <c r="T51" s="119">
        <v>0</v>
      </c>
      <c r="U51" s="119">
        <v>0</v>
      </c>
      <c r="V51" s="397">
        <v>3810</v>
      </c>
      <c r="W51" s="397">
        <v>2400</v>
      </c>
      <c r="X51" s="397">
        <v>2280</v>
      </c>
      <c r="Y51" s="396">
        <f t="shared" ref="Y51:Y58" si="8">(V51/1000)*(W51/1000)*(X51/1000)</f>
        <v>20.848319999999998</v>
      </c>
      <c r="Z51" s="398">
        <v>3420</v>
      </c>
    </row>
    <row r="52" spans="1:26" ht="13.5" customHeight="1">
      <c r="A52" s="346" t="s">
        <v>707</v>
      </c>
      <c r="B52" s="16">
        <v>496.5</v>
      </c>
      <c r="C52" s="16" t="s">
        <v>162</v>
      </c>
      <c r="D52" s="510">
        <v>77.900000000000006</v>
      </c>
      <c r="E52" s="16">
        <v>44.8</v>
      </c>
      <c r="F52" s="16">
        <v>83.7</v>
      </c>
      <c r="G52" s="742" t="s">
        <v>851</v>
      </c>
      <c r="H52" s="511">
        <v>4460</v>
      </c>
      <c r="I52" s="519">
        <v>178766</v>
      </c>
      <c r="J52" s="196">
        <f>IF(Начало!$B$18=0,0,I52*(1-Начало!$B$18))</f>
        <v>0</v>
      </c>
      <c r="K52" s="322"/>
      <c r="L52" s="88"/>
      <c r="M52" s="639">
        <v>13407000</v>
      </c>
      <c r="N52" s="88"/>
      <c r="O52" s="88"/>
      <c r="P52" s="1198"/>
      <c r="Q52" s="1209"/>
      <c r="R52" s="88"/>
      <c r="S52" s="118">
        <v>0</v>
      </c>
      <c r="T52" s="119">
        <v>0</v>
      </c>
      <c r="U52" s="119">
        <v>0</v>
      </c>
      <c r="V52" s="397">
        <v>4865</v>
      </c>
      <c r="W52" s="397">
        <v>2400</v>
      </c>
      <c r="X52" s="397">
        <v>2280</v>
      </c>
      <c r="Y52" s="396">
        <f t="shared" si="8"/>
        <v>26.621279999999999</v>
      </c>
      <c r="Z52" s="398">
        <v>4460</v>
      </c>
    </row>
    <row r="53" spans="1:26" ht="13.5" customHeight="1">
      <c r="A53" s="346" t="s">
        <v>708</v>
      </c>
      <c r="B53" s="16">
        <v>593.6</v>
      </c>
      <c r="C53" s="16" t="s">
        <v>162</v>
      </c>
      <c r="D53" s="510">
        <v>93.4</v>
      </c>
      <c r="E53" s="16">
        <v>47.1</v>
      </c>
      <c r="F53" s="16">
        <v>84.3</v>
      </c>
      <c r="G53" s="742" t="s">
        <v>852</v>
      </c>
      <c r="H53" s="511">
        <v>5170</v>
      </c>
      <c r="I53" s="519">
        <v>211185</v>
      </c>
      <c r="J53" s="196">
        <f>IF(Начало!$B$18=0,0,I53*(1-Начало!$B$18))</f>
        <v>0</v>
      </c>
      <c r="K53" s="322"/>
      <c r="L53" s="88"/>
      <c r="M53" s="639">
        <v>15839000</v>
      </c>
      <c r="N53" s="88"/>
      <c r="O53" s="88"/>
      <c r="P53" s="1198"/>
      <c r="Q53" s="1209"/>
      <c r="R53" s="88"/>
      <c r="S53" s="118">
        <v>0</v>
      </c>
      <c r="T53" s="119">
        <v>0</v>
      </c>
      <c r="U53" s="119">
        <v>0</v>
      </c>
      <c r="V53" s="397">
        <v>5800</v>
      </c>
      <c r="W53" s="397">
        <v>2400</v>
      </c>
      <c r="X53" s="397">
        <v>2280</v>
      </c>
      <c r="Y53" s="396">
        <f t="shared" si="8"/>
        <v>31.737599999999997</v>
      </c>
      <c r="Z53" s="398">
        <v>5170</v>
      </c>
    </row>
    <row r="54" spans="1:26" ht="13.5" customHeight="1">
      <c r="A54" s="346" t="s">
        <v>709</v>
      </c>
      <c r="B54" s="16">
        <v>753.2</v>
      </c>
      <c r="C54" s="16" t="s">
        <v>162</v>
      </c>
      <c r="D54" s="510">
        <v>117.9</v>
      </c>
      <c r="E54" s="16">
        <v>62.3</v>
      </c>
      <c r="F54" s="16">
        <v>84.1</v>
      </c>
      <c r="G54" s="742" t="s">
        <v>856</v>
      </c>
      <c r="H54" s="511">
        <v>6630</v>
      </c>
      <c r="I54" s="519">
        <v>287697</v>
      </c>
      <c r="J54" s="196">
        <f>IF(Начало!$B$18=0,0,I54*(1-Начало!$B$18))</f>
        <v>0</v>
      </c>
      <c r="K54" s="322"/>
      <c r="L54" s="88"/>
      <c r="M54" s="639">
        <v>21577000</v>
      </c>
      <c r="N54" s="88"/>
      <c r="O54" s="88"/>
      <c r="P54" s="1198"/>
      <c r="Q54" s="1209"/>
      <c r="R54" s="88"/>
      <c r="S54" s="118">
        <v>0</v>
      </c>
      <c r="T54" s="119">
        <v>0</v>
      </c>
      <c r="U54" s="119">
        <v>0</v>
      </c>
      <c r="V54" s="397">
        <v>7400</v>
      </c>
      <c r="W54" s="397">
        <v>2400</v>
      </c>
      <c r="X54" s="397">
        <v>2280</v>
      </c>
      <c r="Y54" s="396">
        <f t="shared" si="8"/>
        <v>40.492800000000003</v>
      </c>
      <c r="Z54" s="398">
        <v>6630</v>
      </c>
    </row>
    <row r="55" spans="1:26" ht="13.5" customHeight="1">
      <c r="A55" s="346" t="s">
        <v>710</v>
      </c>
      <c r="B55" s="16">
        <v>896.8</v>
      </c>
      <c r="C55" s="16" t="s">
        <v>162</v>
      </c>
      <c r="D55" s="510">
        <v>139.4</v>
      </c>
      <c r="E55" s="16">
        <v>60.8</v>
      </c>
      <c r="F55" s="16">
        <v>84.7</v>
      </c>
      <c r="G55" s="742" t="s">
        <v>853</v>
      </c>
      <c r="H55" s="511">
        <v>7980</v>
      </c>
      <c r="I55" s="519">
        <v>310783</v>
      </c>
      <c r="J55" s="196">
        <f>IF(Начало!$B$18=0,0,I55*(1-Начало!$B$18))</f>
        <v>0</v>
      </c>
      <c r="K55" s="322"/>
      <c r="L55" s="88"/>
      <c r="M55" s="639">
        <v>23309000</v>
      </c>
      <c r="N55" s="88"/>
      <c r="O55" s="88"/>
      <c r="P55" s="1198"/>
      <c r="Q55" s="1209"/>
      <c r="R55" s="88"/>
      <c r="S55" s="118">
        <v>0</v>
      </c>
      <c r="T55" s="119">
        <v>0</v>
      </c>
      <c r="U55" s="119">
        <v>0</v>
      </c>
      <c r="V55" s="397">
        <v>8800</v>
      </c>
      <c r="W55" s="397">
        <v>2400</v>
      </c>
      <c r="X55" s="397">
        <v>2280</v>
      </c>
      <c r="Y55" s="396">
        <f t="shared" si="8"/>
        <v>48.153599999999997</v>
      </c>
      <c r="Z55" s="398">
        <v>7980</v>
      </c>
    </row>
    <row r="56" spans="1:26" ht="13.5" customHeight="1">
      <c r="A56" s="346" t="s">
        <v>711</v>
      </c>
      <c r="B56" s="16">
        <v>993.4</v>
      </c>
      <c r="C56" s="16" t="s">
        <v>162</v>
      </c>
      <c r="D56" s="510">
        <v>155.30000000000001</v>
      </c>
      <c r="E56" s="16">
        <v>61.3</v>
      </c>
      <c r="F56" s="16">
        <v>85</v>
      </c>
      <c r="G56" s="742" t="s">
        <v>854</v>
      </c>
      <c r="H56" s="511">
        <v>9160</v>
      </c>
      <c r="I56" s="519">
        <v>337250</v>
      </c>
      <c r="J56" s="196">
        <f>IF(Начало!$B$18=0,0,I56*(1-Начало!$B$18))</f>
        <v>0</v>
      </c>
      <c r="K56" s="322"/>
      <c r="L56" s="88"/>
      <c r="M56" s="639">
        <v>25294000</v>
      </c>
      <c r="N56" s="88"/>
      <c r="O56" s="88"/>
      <c r="P56" s="1198"/>
      <c r="Q56" s="1209"/>
      <c r="R56" s="88"/>
      <c r="S56" s="118">
        <v>0</v>
      </c>
      <c r="T56" s="119">
        <v>0</v>
      </c>
      <c r="U56" s="119">
        <v>0</v>
      </c>
      <c r="V56" s="397">
        <v>9640</v>
      </c>
      <c r="W56" s="397">
        <v>2400</v>
      </c>
      <c r="X56" s="397">
        <v>2280</v>
      </c>
      <c r="Y56" s="396">
        <f t="shared" si="8"/>
        <v>52.750079999999997</v>
      </c>
      <c r="Z56" s="398">
        <v>9160</v>
      </c>
    </row>
    <row r="57" spans="1:26" ht="13.5" customHeight="1">
      <c r="A57" s="346" t="s">
        <v>712</v>
      </c>
      <c r="B57" s="16">
        <v>1201</v>
      </c>
      <c r="C57" s="16" t="s">
        <v>162</v>
      </c>
      <c r="D57" s="510">
        <v>186.7</v>
      </c>
      <c r="E57" s="16">
        <v>58.7</v>
      </c>
      <c r="F57" s="16">
        <v>85.1</v>
      </c>
      <c r="G57" s="742" t="s">
        <v>855</v>
      </c>
      <c r="H57" s="511">
        <v>9580</v>
      </c>
      <c r="I57" s="519">
        <v>401145</v>
      </c>
      <c r="J57" s="196">
        <f>IF(Начало!$B$18=0,0,I57*(1-Начало!$B$18))</f>
        <v>0</v>
      </c>
      <c r="K57" s="322"/>
      <c r="L57" s="88"/>
      <c r="M57" s="639">
        <v>30086000</v>
      </c>
      <c r="N57" s="88"/>
      <c r="O57" s="88"/>
      <c r="P57" s="1198"/>
      <c r="Q57" s="1209"/>
      <c r="R57" s="88"/>
      <c r="S57" s="118">
        <v>0</v>
      </c>
      <c r="T57" s="119">
        <v>0</v>
      </c>
      <c r="U57" s="119">
        <v>0</v>
      </c>
      <c r="V57" s="397">
        <v>11700</v>
      </c>
      <c r="W57" s="397">
        <v>2400</v>
      </c>
      <c r="X57" s="397">
        <v>2280</v>
      </c>
      <c r="Y57" s="396">
        <f t="shared" si="8"/>
        <v>64.02239999999999</v>
      </c>
      <c r="Z57" s="398">
        <v>9580</v>
      </c>
    </row>
    <row r="58" spans="1:26" ht="13.5" customHeight="1" thickBot="1">
      <c r="A58" s="347" t="s">
        <v>713</v>
      </c>
      <c r="B58" s="512">
        <v>1411</v>
      </c>
      <c r="C58" s="512" t="s">
        <v>162</v>
      </c>
      <c r="D58" s="513">
        <v>219.8</v>
      </c>
      <c r="E58" s="512">
        <v>56.4</v>
      </c>
      <c r="F58" s="512">
        <v>85.5</v>
      </c>
      <c r="G58" s="743" t="s">
        <v>855</v>
      </c>
      <c r="H58" s="515">
        <v>11100</v>
      </c>
      <c r="I58" s="589">
        <v>466793</v>
      </c>
      <c r="J58" s="723">
        <f>IF(Начало!$B$18=0,0,I58*(1-Начало!$B$18))</f>
        <v>0</v>
      </c>
      <c r="K58" s="323"/>
      <c r="L58" s="88"/>
      <c r="M58" s="639">
        <v>35009000</v>
      </c>
      <c r="N58" s="88"/>
      <c r="O58" s="88"/>
      <c r="P58" s="1198"/>
      <c r="Q58" s="1209"/>
      <c r="R58" s="88"/>
      <c r="S58" s="118">
        <v>0</v>
      </c>
      <c r="T58" s="119">
        <v>0</v>
      </c>
      <c r="U58" s="119">
        <v>0</v>
      </c>
      <c r="V58" s="397">
        <v>11700</v>
      </c>
      <c r="W58" s="397">
        <v>2400</v>
      </c>
      <c r="X58" s="397">
        <v>2280</v>
      </c>
      <c r="Y58" s="396">
        <f t="shared" si="8"/>
        <v>64.02239999999999</v>
      </c>
      <c r="Z58" s="398">
        <v>11100</v>
      </c>
    </row>
    <row r="59" spans="1:26" ht="24.75" customHeight="1" thickBot="1">
      <c r="A59" s="1401" t="s">
        <v>919</v>
      </c>
      <c r="B59" s="1402"/>
      <c r="C59" s="1402"/>
      <c r="D59" s="1402"/>
      <c r="E59" s="1402"/>
      <c r="F59" s="1402"/>
      <c r="G59" s="1402"/>
      <c r="H59" s="1402"/>
      <c r="I59" s="1402"/>
      <c r="J59" s="1402"/>
      <c r="K59" s="1403"/>
      <c r="M59" s="645"/>
      <c r="P59" s="1198"/>
      <c r="Q59" s="1209"/>
      <c r="S59" s="118"/>
      <c r="T59" s="119"/>
      <c r="U59" s="119"/>
      <c r="Y59" s="148"/>
      <c r="Z59" s="105"/>
    </row>
    <row r="60" spans="1:26">
      <c r="A60" s="348" t="s">
        <v>630</v>
      </c>
      <c r="B60" s="35">
        <v>336.6</v>
      </c>
      <c r="C60" s="35" t="s">
        <v>162</v>
      </c>
      <c r="D60" s="516">
        <v>52.17</v>
      </c>
      <c r="E60" s="35">
        <v>24.4</v>
      </c>
      <c r="F60" s="35" t="s">
        <v>162</v>
      </c>
      <c r="G60" s="35" t="s">
        <v>861</v>
      </c>
      <c r="H60" s="517">
        <v>2525</v>
      </c>
      <c r="I60" s="590">
        <v>94468</v>
      </c>
      <c r="J60" s="807">
        <f>IF(Начало!$B$18=0,0,I60*(1-Начало!$B$18))</f>
        <v>0</v>
      </c>
      <c r="K60" s="321"/>
      <c r="L60" s="88"/>
      <c r="M60" s="639">
        <v>7085000</v>
      </c>
      <c r="N60" s="88"/>
      <c r="O60" s="845"/>
      <c r="P60" s="1198"/>
      <c r="Q60" s="1209"/>
      <c r="R60" s="88"/>
      <c r="S60" s="118">
        <f t="shared" ref="S60:S72" si="9">J60*K60</f>
        <v>0</v>
      </c>
      <c r="T60" s="119">
        <f t="shared" ref="T60:T72" si="10">IF(OR(Y60="",K60=""),0,K60*Y60)</f>
        <v>0</v>
      </c>
      <c r="U60" s="119">
        <f t="shared" ref="U60:U72" si="11">IF(OR(Z60="",K60=""),0,K60*Z60)</f>
        <v>0</v>
      </c>
      <c r="V60" s="108">
        <v>3496</v>
      </c>
      <c r="W60" s="108">
        <v>1716</v>
      </c>
      <c r="X60" s="108">
        <v>1200</v>
      </c>
      <c r="Y60" s="120">
        <f t="shared" ref="Y60:Y76" si="12">(V60/1000)*(W60/1000)*(X60/1000)</f>
        <v>7.1989631999999997</v>
      </c>
      <c r="Z60" s="107">
        <v>2525</v>
      </c>
    </row>
    <row r="61" spans="1:26">
      <c r="A61" s="346" t="s">
        <v>631</v>
      </c>
      <c r="B61" s="16">
        <v>435.7</v>
      </c>
      <c r="C61" s="16" t="s">
        <v>162</v>
      </c>
      <c r="D61" s="510">
        <v>67.55</v>
      </c>
      <c r="E61" s="16">
        <v>26.2</v>
      </c>
      <c r="F61" s="16" t="s">
        <v>162</v>
      </c>
      <c r="G61" s="16" t="s">
        <v>861</v>
      </c>
      <c r="H61" s="511">
        <v>2540</v>
      </c>
      <c r="I61" s="519">
        <v>113128</v>
      </c>
      <c r="J61" s="197">
        <f>IF(Начало!$B$18=0,0,I61*(1-Начало!$B$18))</f>
        <v>0</v>
      </c>
      <c r="K61" s="322"/>
      <c r="L61" s="88"/>
      <c r="M61" s="639">
        <v>8485000</v>
      </c>
      <c r="N61" s="88"/>
      <c r="O61" s="845"/>
      <c r="P61" s="1198"/>
      <c r="Q61" s="1209"/>
      <c r="R61" s="88"/>
      <c r="S61" s="118">
        <f t="shared" si="9"/>
        <v>0</v>
      </c>
      <c r="T61" s="119">
        <f t="shared" si="10"/>
        <v>0</v>
      </c>
      <c r="U61" s="119">
        <f t="shared" si="11"/>
        <v>0</v>
      </c>
      <c r="V61" s="108">
        <v>3496</v>
      </c>
      <c r="W61" s="108">
        <v>1716</v>
      </c>
      <c r="X61" s="108">
        <v>1200</v>
      </c>
      <c r="Y61" s="120">
        <f t="shared" si="12"/>
        <v>7.1989631999999997</v>
      </c>
      <c r="Z61" s="107">
        <v>2540</v>
      </c>
    </row>
    <row r="62" spans="1:26">
      <c r="A62" s="346" t="s">
        <v>632</v>
      </c>
      <c r="B62" s="16">
        <v>534.5</v>
      </c>
      <c r="C62" s="16" t="s">
        <v>162</v>
      </c>
      <c r="D62" s="510">
        <v>82.83</v>
      </c>
      <c r="E62" s="16">
        <v>26.2</v>
      </c>
      <c r="F62" s="16" t="s">
        <v>162</v>
      </c>
      <c r="G62" s="16" t="s">
        <v>862</v>
      </c>
      <c r="H62" s="511">
        <v>2875</v>
      </c>
      <c r="I62" s="519">
        <v>128153</v>
      </c>
      <c r="J62" s="196">
        <f>IF(Начало!$B$18=0,0,I62*(1-Начало!$B$18))</f>
        <v>0</v>
      </c>
      <c r="K62" s="322"/>
      <c r="L62" s="88"/>
      <c r="M62" s="639">
        <v>9611000</v>
      </c>
      <c r="N62" s="88"/>
      <c r="O62" s="845"/>
      <c r="P62" s="1198"/>
      <c r="Q62" s="1209"/>
      <c r="R62" s="88"/>
      <c r="S62" s="118">
        <f t="shared" si="9"/>
        <v>0</v>
      </c>
      <c r="T62" s="119">
        <f t="shared" si="10"/>
        <v>0</v>
      </c>
      <c r="U62" s="119">
        <f t="shared" si="11"/>
        <v>0</v>
      </c>
      <c r="V62" s="108">
        <v>3496</v>
      </c>
      <c r="W62" s="108">
        <v>1848</v>
      </c>
      <c r="X62" s="108">
        <v>1200</v>
      </c>
      <c r="Y62" s="120">
        <f t="shared" si="12"/>
        <v>7.7527296000000003</v>
      </c>
      <c r="Z62" s="107">
        <v>2875</v>
      </c>
    </row>
    <row r="63" spans="1:26">
      <c r="A63" s="346" t="s">
        <v>633</v>
      </c>
      <c r="B63" s="16">
        <v>712.7</v>
      </c>
      <c r="C63" s="16" t="s">
        <v>162</v>
      </c>
      <c r="D63" s="510">
        <v>110.5</v>
      </c>
      <c r="E63" s="16">
        <v>22</v>
      </c>
      <c r="F63" s="16" t="s">
        <v>162</v>
      </c>
      <c r="G63" s="16" t="s">
        <v>863</v>
      </c>
      <c r="H63" s="511">
        <v>3580</v>
      </c>
      <c r="I63" s="519">
        <v>158644</v>
      </c>
      <c r="J63" s="196">
        <f>IF(Начало!$B$18=0,0,I63*(1-Начало!$B$18))</f>
        <v>0</v>
      </c>
      <c r="K63" s="322"/>
      <c r="L63" s="88"/>
      <c r="M63" s="639">
        <v>11898000</v>
      </c>
      <c r="N63" s="88"/>
      <c r="O63" s="845"/>
      <c r="P63" s="1198"/>
      <c r="Q63" s="1209"/>
      <c r="R63" s="88"/>
      <c r="S63" s="118">
        <f t="shared" si="9"/>
        <v>0</v>
      </c>
      <c r="T63" s="119">
        <f t="shared" si="10"/>
        <v>0</v>
      </c>
      <c r="U63" s="119">
        <f t="shared" si="11"/>
        <v>0</v>
      </c>
      <c r="V63" s="108">
        <v>3521</v>
      </c>
      <c r="W63" s="108">
        <v>1928</v>
      </c>
      <c r="X63" s="108">
        <v>1400</v>
      </c>
      <c r="Y63" s="120">
        <f t="shared" si="12"/>
        <v>9.5038831999999989</v>
      </c>
      <c r="Z63" s="107">
        <v>3580</v>
      </c>
    </row>
    <row r="64" spans="1:26">
      <c r="A64" s="346" t="s">
        <v>634</v>
      </c>
      <c r="B64" s="16">
        <v>797.2</v>
      </c>
      <c r="C64" s="16" t="s">
        <v>162</v>
      </c>
      <c r="D64" s="510">
        <v>123.6</v>
      </c>
      <c r="E64" s="16">
        <v>27</v>
      </c>
      <c r="F64" s="16" t="s">
        <v>162</v>
      </c>
      <c r="G64" s="16" t="s">
        <v>864</v>
      </c>
      <c r="H64" s="511">
        <v>3980</v>
      </c>
      <c r="I64" s="519">
        <v>184943</v>
      </c>
      <c r="J64" s="196">
        <f>IF(Начало!$B$18=0,0,I64*(1-Начало!$B$18))</f>
        <v>0</v>
      </c>
      <c r="K64" s="322"/>
      <c r="L64" s="88"/>
      <c r="M64" s="639">
        <v>13871000</v>
      </c>
      <c r="N64" s="88"/>
      <c r="O64" s="845"/>
      <c r="P64" s="1198"/>
      <c r="Q64" s="1209"/>
      <c r="R64" s="88"/>
      <c r="S64" s="118">
        <f t="shared" si="9"/>
        <v>0</v>
      </c>
      <c r="T64" s="119">
        <f t="shared" si="10"/>
        <v>0</v>
      </c>
      <c r="U64" s="119">
        <f t="shared" si="11"/>
        <v>0</v>
      </c>
      <c r="V64" s="108">
        <v>3521</v>
      </c>
      <c r="W64" s="108">
        <v>2026</v>
      </c>
      <c r="X64" s="108">
        <v>1400</v>
      </c>
      <c r="Y64" s="120">
        <f t="shared" si="12"/>
        <v>9.986964399999998</v>
      </c>
      <c r="Z64" s="107">
        <v>3980</v>
      </c>
    </row>
    <row r="65" spans="1:26">
      <c r="A65" s="346" t="s">
        <v>635</v>
      </c>
      <c r="B65" s="16">
        <v>881.5</v>
      </c>
      <c r="C65" s="16" t="s">
        <v>162</v>
      </c>
      <c r="D65" s="510">
        <v>136.69999999999999</v>
      </c>
      <c r="E65" s="16">
        <v>26.9</v>
      </c>
      <c r="F65" s="16" t="s">
        <v>162</v>
      </c>
      <c r="G65" s="16" t="s">
        <v>864</v>
      </c>
      <c r="H65" s="511">
        <v>4060</v>
      </c>
      <c r="I65" s="519">
        <v>202719</v>
      </c>
      <c r="J65" s="196">
        <f>IF(Начало!$B$18=0,0,I65*(1-Начало!$B$18))</f>
        <v>0</v>
      </c>
      <c r="K65" s="322"/>
      <c r="L65" s="88"/>
      <c r="M65" s="639">
        <v>15204000</v>
      </c>
      <c r="N65" s="88"/>
      <c r="O65" s="845"/>
      <c r="P65" s="1198"/>
      <c r="Q65" s="1209"/>
      <c r="R65" s="88"/>
      <c r="S65" s="118">
        <f t="shared" si="9"/>
        <v>0</v>
      </c>
      <c r="T65" s="119">
        <f t="shared" si="10"/>
        <v>0</v>
      </c>
      <c r="U65" s="119">
        <f t="shared" si="11"/>
        <v>0</v>
      </c>
      <c r="V65" s="108">
        <v>3521</v>
      </c>
      <c r="W65" s="108">
        <v>2026</v>
      </c>
      <c r="X65" s="108">
        <v>1400</v>
      </c>
      <c r="Y65" s="120">
        <f t="shared" si="12"/>
        <v>9.986964399999998</v>
      </c>
      <c r="Z65" s="107">
        <v>4060</v>
      </c>
    </row>
    <row r="66" spans="1:26">
      <c r="A66" s="346" t="s">
        <v>857</v>
      </c>
      <c r="B66" s="16">
        <v>1045</v>
      </c>
      <c r="C66" s="16" t="s">
        <v>162</v>
      </c>
      <c r="D66" s="510">
        <v>162</v>
      </c>
      <c r="E66" s="16">
        <v>26.2</v>
      </c>
      <c r="F66" s="16" t="s">
        <v>162</v>
      </c>
      <c r="G66" s="16" t="s">
        <v>865</v>
      </c>
      <c r="H66" s="511">
        <v>5210</v>
      </c>
      <c r="I66" s="846">
        <v>242714</v>
      </c>
      <c r="J66" s="196">
        <f>IF(Начало!$B$18=0,0,I66*(1-Начало!$B$18))</f>
        <v>0</v>
      </c>
      <c r="K66" s="322"/>
      <c r="L66" s="88"/>
      <c r="M66" s="639">
        <v>18204000</v>
      </c>
      <c r="N66" s="88"/>
      <c r="O66" s="845"/>
      <c r="P66" s="1198"/>
      <c r="Q66" s="1209"/>
      <c r="R66" s="88"/>
      <c r="S66" s="118">
        <f t="shared" si="9"/>
        <v>0</v>
      </c>
      <c r="T66" s="119">
        <f t="shared" si="10"/>
        <v>0</v>
      </c>
      <c r="U66" s="119">
        <f t="shared" si="11"/>
        <v>0</v>
      </c>
      <c r="V66" s="108">
        <v>3588</v>
      </c>
      <c r="W66" s="108">
        <v>2250</v>
      </c>
      <c r="X66" s="108">
        <v>1500</v>
      </c>
      <c r="Y66" s="120">
        <f t="shared" si="12"/>
        <v>12.109500000000001</v>
      </c>
      <c r="Z66" s="107">
        <v>5210</v>
      </c>
    </row>
    <row r="67" spans="1:26">
      <c r="A67" s="346" t="s">
        <v>636</v>
      </c>
      <c r="B67" s="16">
        <v>1076</v>
      </c>
      <c r="C67" s="16" t="s">
        <v>162</v>
      </c>
      <c r="D67" s="510">
        <v>166.7</v>
      </c>
      <c r="E67" s="16">
        <v>53.8</v>
      </c>
      <c r="F67" s="16" t="s">
        <v>162</v>
      </c>
      <c r="G67" s="16" t="s">
        <v>866</v>
      </c>
      <c r="H67" s="511">
        <v>5102</v>
      </c>
      <c r="I67" s="846">
        <v>249153</v>
      </c>
      <c r="J67" s="196">
        <f>IF(Начало!$B$18=0,0,I67*(1-Начало!$B$18))</f>
        <v>0</v>
      </c>
      <c r="K67" s="322"/>
      <c r="L67" s="88"/>
      <c r="M67" s="639">
        <v>18686000</v>
      </c>
      <c r="N67" s="88"/>
      <c r="O67" s="845"/>
      <c r="P67" s="1198"/>
      <c r="Q67" s="1209"/>
      <c r="R67" s="88"/>
      <c r="S67" s="118">
        <f t="shared" si="9"/>
        <v>0</v>
      </c>
      <c r="T67" s="119">
        <f t="shared" si="10"/>
        <v>0</v>
      </c>
      <c r="U67" s="119">
        <f t="shared" si="11"/>
        <v>0</v>
      </c>
      <c r="V67" s="108">
        <v>4596</v>
      </c>
      <c r="W67" s="108">
        <v>2191</v>
      </c>
      <c r="X67" s="108">
        <v>1500</v>
      </c>
      <c r="Y67" s="120">
        <f t="shared" si="12"/>
        <v>15.104753999999998</v>
      </c>
      <c r="Z67" s="107">
        <v>5102</v>
      </c>
    </row>
    <row r="68" spans="1:26">
      <c r="A68" s="346" t="s">
        <v>858</v>
      </c>
      <c r="B68" s="16">
        <v>1186</v>
      </c>
      <c r="C68" s="16" t="s">
        <v>162</v>
      </c>
      <c r="D68" s="510">
        <v>183.8</v>
      </c>
      <c r="E68" s="16">
        <v>51</v>
      </c>
      <c r="F68" s="16" t="s">
        <v>162</v>
      </c>
      <c r="G68" s="16" t="s">
        <v>866</v>
      </c>
      <c r="H68" s="511">
        <v>6262</v>
      </c>
      <c r="I68" s="846">
        <v>267622</v>
      </c>
      <c r="J68" s="196">
        <f>IF(Начало!$B$18=0,0,I68*(1-Начало!$B$18))</f>
        <v>0</v>
      </c>
      <c r="K68" s="322"/>
      <c r="L68" s="88"/>
      <c r="M68" s="639">
        <v>20072000</v>
      </c>
      <c r="N68" s="88"/>
      <c r="O68" s="845"/>
      <c r="P68" s="1198"/>
      <c r="Q68" s="1209"/>
      <c r="R68" s="88"/>
      <c r="S68" s="118">
        <f t="shared" si="9"/>
        <v>0</v>
      </c>
      <c r="T68" s="119">
        <f t="shared" si="10"/>
        <v>0</v>
      </c>
      <c r="U68" s="119">
        <f t="shared" si="11"/>
        <v>0</v>
      </c>
      <c r="V68" s="108">
        <v>4596</v>
      </c>
      <c r="W68" s="108">
        <v>2191</v>
      </c>
      <c r="X68" s="108">
        <v>1500</v>
      </c>
      <c r="Y68" s="120">
        <f t="shared" si="12"/>
        <v>15.104753999999998</v>
      </c>
      <c r="Z68" s="107">
        <v>6262</v>
      </c>
    </row>
    <row r="69" spans="1:26">
      <c r="A69" s="346" t="s">
        <v>637</v>
      </c>
      <c r="B69" s="16">
        <v>1286</v>
      </c>
      <c r="C69" s="16" t="s">
        <v>162</v>
      </c>
      <c r="D69" s="510">
        <v>199.3</v>
      </c>
      <c r="E69" s="16">
        <v>57.6</v>
      </c>
      <c r="F69" s="16" t="s">
        <v>162</v>
      </c>
      <c r="G69" s="16" t="s">
        <v>867</v>
      </c>
      <c r="H69" s="511">
        <v>6362</v>
      </c>
      <c r="I69" s="846">
        <v>280173</v>
      </c>
      <c r="J69" s="196">
        <f>IF(Начало!$B$18=0,0,I69*(1-Начало!$B$18))</f>
        <v>0</v>
      </c>
      <c r="K69" s="322"/>
      <c r="L69" s="88"/>
      <c r="M69" s="639">
        <v>21013000</v>
      </c>
      <c r="N69" s="88"/>
      <c r="O69" s="845"/>
      <c r="P69" s="1198"/>
      <c r="Q69" s="1209"/>
      <c r="R69" s="88"/>
      <c r="S69" s="118">
        <f t="shared" si="9"/>
        <v>0</v>
      </c>
      <c r="T69" s="119">
        <f t="shared" si="10"/>
        <v>0</v>
      </c>
      <c r="U69" s="119">
        <f t="shared" si="11"/>
        <v>0</v>
      </c>
      <c r="V69" s="108">
        <v>4596</v>
      </c>
      <c r="W69" s="108">
        <v>2241</v>
      </c>
      <c r="X69" s="108">
        <v>1500</v>
      </c>
      <c r="Y69" s="120">
        <f t="shared" si="12"/>
        <v>15.449454000000003</v>
      </c>
      <c r="Z69" s="107">
        <v>6362</v>
      </c>
    </row>
    <row r="70" spans="1:26">
      <c r="A70" s="346" t="s">
        <v>638</v>
      </c>
      <c r="B70" s="16">
        <v>1396</v>
      </c>
      <c r="C70" s="16" t="s">
        <v>162</v>
      </c>
      <c r="D70" s="510">
        <v>216.4</v>
      </c>
      <c r="E70" s="16">
        <v>52.7</v>
      </c>
      <c r="F70" s="16" t="s">
        <v>162</v>
      </c>
      <c r="G70" s="16" t="s">
        <v>867</v>
      </c>
      <c r="H70" s="511">
        <v>6410</v>
      </c>
      <c r="I70" s="846">
        <v>308327</v>
      </c>
      <c r="J70" s="196">
        <f>IF(Начало!$B$18=0,0,I70*(1-Начало!$B$18))</f>
        <v>0</v>
      </c>
      <c r="K70" s="322"/>
      <c r="L70" s="88"/>
      <c r="M70" s="639">
        <v>23125000</v>
      </c>
      <c r="N70" s="88"/>
      <c r="O70" s="845"/>
      <c r="P70" s="1198"/>
      <c r="Q70" s="1209"/>
      <c r="R70" s="88"/>
      <c r="S70" s="118">
        <f t="shared" si="9"/>
        <v>0</v>
      </c>
      <c r="T70" s="119">
        <f t="shared" si="10"/>
        <v>0</v>
      </c>
      <c r="U70" s="119">
        <f t="shared" si="11"/>
        <v>0</v>
      </c>
      <c r="V70" s="108">
        <v>4596</v>
      </c>
      <c r="W70" s="108">
        <v>2241</v>
      </c>
      <c r="X70" s="108">
        <v>1500</v>
      </c>
      <c r="Y70" s="120">
        <f t="shared" si="12"/>
        <v>15.449454000000003</v>
      </c>
      <c r="Z70" s="107">
        <v>6410</v>
      </c>
    </row>
    <row r="71" spans="1:26">
      <c r="A71" s="346" t="s">
        <v>859</v>
      </c>
      <c r="B71" s="16">
        <v>1600</v>
      </c>
      <c r="C71" s="16" t="s">
        <v>162</v>
      </c>
      <c r="D71" s="510">
        <v>248</v>
      </c>
      <c r="E71" s="16">
        <v>57.4</v>
      </c>
      <c r="F71" s="16" t="s">
        <v>162</v>
      </c>
      <c r="G71" s="16" t="s">
        <v>868</v>
      </c>
      <c r="H71" s="511">
        <v>7730</v>
      </c>
      <c r="I71" s="846">
        <v>367078</v>
      </c>
      <c r="J71" s="196">
        <f>IF(Начало!$B$18=0,0,I71*(1-Начало!$B$18))</f>
        <v>0</v>
      </c>
      <c r="K71" s="322"/>
      <c r="L71" s="88"/>
      <c r="M71" s="639">
        <v>27531000</v>
      </c>
      <c r="N71" s="88"/>
      <c r="O71" s="845"/>
      <c r="P71" s="1198"/>
      <c r="Q71" s="1209"/>
      <c r="R71" s="88"/>
      <c r="S71" s="118">
        <f t="shared" si="9"/>
        <v>0</v>
      </c>
      <c r="T71" s="119">
        <f t="shared" si="10"/>
        <v>0</v>
      </c>
      <c r="U71" s="119">
        <f t="shared" si="11"/>
        <v>0</v>
      </c>
      <c r="V71" s="108">
        <v>4611</v>
      </c>
      <c r="W71" s="108">
        <v>2343</v>
      </c>
      <c r="X71" s="108">
        <v>1600</v>
      </c>
      <c r="Y71" s="120">
        <f t="shared" si="12"/>
        <v>17.285716799999999</v>
      </c>
      <c r="Z71" s="107">
        <v>7730</v>
      </c>
    </row>
    <row r="72" spans="1:26" ht="13.5" thickBot="1">
      <c r="A72" s="346" t="s">
        <v>860</v>
      </c>
      <c r="B72" s="16">
        <v>1759</v>
      </c>
      <c r="C72" s="16" t="s">
        <v>162</v>
      </c>
      <c r="D72" s="510">
        <v>272.7</v>
      </c>
      <c r="E72" s="16">
        <v>62.4</v>
      </c>
      <c r="F72" s="16" t="s">
        <v>162</v>
      </c>
      <c r="G72" s="16" t="s">
        <v>868</v>
      </c>
      <c r="H72" s="511">
        <v>7850</v>
      </c>
      <c r="I72" s="846">
        <v>404858</v>
      </c>
      <c r="J72" s="196">
        <f>IF(Начало!$B$18=0,0,I72*(1-Начало!$B$18))</f>
        <v>0</v>
      </c>
      <c r="K72" s="322"/>
      <c r="L72" s="88"/>
      <c r="M72" s="639">
        <v>30364000</v>
      </c>
      <c r="N72" s="88"/>
      <c r="O72" s="845"/>
      <c r="P72" s="1198"/>
      <c r="Q72" s="1209"/>
      <c r="R72" s="88"/>
      <c r="S72" s="118">
        <f t="shared" si="9"/>
        <v>0</v>
      </c>
      <c r="T72" s="119">
        <f t="shared" si="10"/>
        <v>0</v>
      </c>
      <c r="U72" s="119">
        <f t="shared" si="11"/>
        <v>0</v>
      </c>
      <c r="V72" s="108">
        <v>4611</v>
      </c>
      <c r="W72" s="108">
        <v>2343</v>
      </c>
      <c r="X72" s="108">
        <v>1600</v>
      </c>
      <c r="Y72" s="120">
        <f>(V72/1000)*(W72/1000)*(X72/1000)</f>
        <v>17.285716799999999</v>
      </c>
      <c r="Z72" s="107">
        <v>7850</v>
      </c>
    </row>
    <row r="73" spans="1:26" ht="17.25" customHeight="1" thickBot="1">
      <c r="A73" s="1401" t="s">
        <v>570</v>
      </c>
      <c r="B73" s="1402"/>
      <c r="C73" s="1402"/>
      <c r="D73" s="1402"/>
      <c r="E73" s="1402"/>
      <c r="F73" s="1402"/>
      <c r="G73" s="1402"/>
      <c r="H73" s="1402"/>
      <c r="I73" s="1402"/>
      <c r="J73" s="1402"/>
      <c r="K73" s="1403"/>
      <c r="M73" s="645"/>
      <c r="P73" s="1198"/>
      <c r="Q73" s="1209"/>
      <c r="S73" s="118"/>
      <c r="T73" s="119"/>
      <c r="U73" s="119"/>
      <c r="Y73" s="120">
        <f t="shared" si="12"/>
        <v>0</v>
      </c>
      <c r="Z73" s="105"/>
    </row>
    <row r="74" spans="1:26" ht="24.75" customHeight="1">
      <c r="A74" s="844" t="s">
        <v>280</v>
      </c>
      <c r="B74" s="1535" t="s">
        <v>888</v>
      </c>
      <c r="C74" s="1536"/>
      <c r="D74" s="1536"/>
      <c r="E74" s="1536"/>
      <c r="F74" s="1536"/>
      <c r="G74" s="899" t="s">
        <v>950</v>
      </c>
      <c r="H74" s="898">
        <v>0.23</v>
      </c>
      <c r="I74" s="587">
        <v>490</v>
      </c>
      <c r="J74" s="196">
        <f>IF(Начало!$B$18=0,0,I74*(1-Начало!$B$18))</f>
        <v>0</v>
      </c>
      <c r="K74" s="840"/>
      <c r="L74" s="841"/>
      <c r="M74" s="847">
        <v>37000</v>
      </c>
      <c r="P74" s="1198"/>
      <c r="Q74" s="1209"/>
      <c r="S74" s="118">
        <f>J74*K74</f>
        <v>0</v>
      </c>
      <c r="T74" s="119">
        <f>IF(OR(Y74="",K74=""),0,K74*Y74)</f>
        <v>0</v>
      </c>
      <c r="U74" s="119">
        <f>IF(OR(Z74="",K74=""),0,K74*Z74)</f>
        <v>0</v>
      </c>
      <c r="V74" s="13">
        <v>200</v>
      </c>
      <c r="W74" s="13">
        <v>145</v>
      </c>
      <c r="X74" s="13">
        <v>55</v>
      </c>
      <c r="Y74" s="900">
        <f t="shared" si="12"/>
        <v>1.5949999999999998E-3</v>
      </c>
      <c r="Z74" s="105">
        <v>0.4</v>
      </c>
    </row>
    <row r="75" spans="1:26" ht="23.25" customHeight="1">
      <c r="A75" s="843" t="s">
        <v>887</v>
      </c>
      <c r="B75" s="1537" t="s">
        <v>889</v>
      </c>
      <c r="C75" s="1538"/>
      <c r="D75" s="1538"/>
      <c r="E75" s="1538"/>
      <c r="F75" s="1538"/>
      <c r="G75" s="898" t="s">
        <v>950</v>
      </c>
      <c r="H75" s="898">
        <v>0.21</v>
      </c>
      <c r="I75" s="587">
        <v>490</v>
      </c>
      <c r="J75" s="196">
        <f>IF(Начало!$B$18=0,0,I75*(1-Начало!$B$18))</f>
        <v>0</v>
      </c>
      <c r="K75" s="840"/>
      <c r="L75" s="853"/>
      <c r="M75" s="847">
        <v>37000</v>
      </c>
      <c r="P75" s="1198"/>
      <c r="Q75" s="1209"/>
      <c r="S75" s="118">
        <f>J75*K75</f>
        <v>0</v>
      </c>
      <c r="T75" s="119">
        <f>IF(OR(Y75="",K75=""),0,K75*Y75)</f>
        <v>0</v>
      </c>
      <c r="U75" s="119">
        <f>IF(OR(Z75="",K75=""),0,K75*Z75)</f>
        <v>0</v>
      </c>
      <c r="V75" s="13">
        <v>165</v>
      </c>
      <c r="W75" s="13">
        <v>160</v>
      </c>
      <c r="X75" s="13">
        <v>50</v>
      </c>
      <c r="Y75" s="900">
        <f t="shared" si="12"/>
        <v>1.3200000000000002E-3</v>
      </c>
      <c r="Z75" s="105">
        <v>0.38</v>
      </c>
    </row>
    <row r="76" spans="1:26" ht="34.5" customHeight="1" thickBot="1">
      <c r="A76" s="848" t="s">
        <v>893</v>
      </c>
      <c r="B76" s="1539" t="s">
        <v>894</v>
      </c>
      <c r="C76" s="1540"/>
      <c r="D76" s="1540"/>
      <c r="E76" s="1540"/>
      <c r="F76" s="1540"/>
      <c r="G76" s="901"/>
      <c r="H76" s="892">
        <v>0.2</v>
      </c>
      <c r="I76" s="849">
        <v>326</v>
      </c>
      <c r="J76" s="224">
        <f>IF(Начало!$B$18=0,0,I76*(1-Начало!$B$18))</f>
        <v>0</v>
      </c>
      <c r="K76" s="850"/>
      <c r="L76" s="851"/>
      <c r="M76" s="852">
        <v>24000</v>
      </c>
      <c r="P76" s="1198"/>
      <c r="Q76" s="1209"/>
      <c r="S76" s="118">
        <f>J76*K76</f>
        <v>0</v>
      </c>
      <c r="T76" s="119">
        <f>IF(OR(Y76="",K76=""),0,K76*Y76)</f>
        <v>0</v>
      </c>
      <c r="U76" s="119">
        <f>IF(OR(Z76="",K76=""),0,K76*Z76)</f>
        <v>0</v>
      </c>
      <c r="Y76" s="900">
        <f t="shared" si="12"/>
        <v>0</v>
      </c>
      <c r="Z76" s="105">
        <v>0.25</v>
      </c>
    </row>
    <row r="77" spans="1:26" ht="18">
      <c r="A77" s="731"/>
    </row>
  </sheetData>
  <mergeCells count="41">
    <mergeCell ref="A38:A39"/>
    <mergeCell ref="B74:F74"/>
    <mergeCell ref="B75:F75"/>
    <mergeCell ref="B76:F76"/>
    <mergeCell ref="A18:K18"/>
    <mergeCell ref="A25:K25"/>
    <mergeCell ref="A22:K22"/>
    <mergeCell ref="B38:C39"/>
    <mergeCell ref="A50:K50"/>
    <mergeCell ref="A40:J40"/>
    <mergeCell ref="A73:K73"/>
    <mergeCell ref="A59:K59"/>
    <mergeCell ref="A41:K41"/>
    <mergeCell ref="A28:K28"/>
    <mergeCell ref="H4:H5"/>
    <mergeCell ref="I3:K3"/>
    <mergeCell ref="K4:K5"/>
    <mergeCell ref="A12:K12"/>
    <mergeCell ref="A4:A5"/>
    <mergeCell ref="B1:H1"/>
    <mergeCell ref="B2:H2"/>
    <mergeCell ref="I1:K1"/>
    <mergeCell ref="I2:K2"/>
    <mergeCell ref="A1:A3"/>
    <mergeCell ref="B3:H3"/>
    <mergeCell ref="M4:M5"/>
    <mergeCell ref="M38:M39"/>
    <mergeCell ref="J38:J39"/>
    <mergeCell ref="E38:E39"/>
    <mergeCell ref="K38:K39"/>
    <mergeCell ref="I38:I39"/>
    <mergeCell ref="A31:K31"/>
    <mergeCell ref="A15:K15"/>
    <mergeCell ref="H38:H39"/>
    <mergeCell ref="F4:F5"/>
    <mergeCell ref="J4:J5"/>
    <mergeCell ref="B4:C4"/>
    <mergeCell ref="E4:E5"/>
    <mergeCell ref="F38:F39"/>
    <mergeCell ref="A7:K7"/>
    <mergeCell ref="I4:I5"/>
  </mergeCells>
  <phoneticPr fontId="9" type="noConversion"/>
  <printOptions horizontalCentered="1"/>
  <pageMargins left="0.39370078740157483" right="0.39370078740157483" top="0.78740157480314965" bottom="0.78740157480314965" header="0.51181102362204722" footer="0.51181102362204722"/>
  <pageSetup paperSize="9" scale="7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499984740745262"/>
  </sheetPr>
  <dimension ref="A1:P32"/>
  <sheetViews>
    <sheetView workbookViewId="0">
      <selection activeCell="N18" sqref="N18"/>
    </sheetView>
  </sheetViews>
  <sheetFormatPr defaultRowHeight="12.75"/>
  <cols>
    <col min="1" max="1" width="33.5703125" customWidth="1"/>
    <col min="3" max="3" width="9.140625" customWidth="1"/>
    <col min="6" max="6" width="9.42578125" customWidth="1"/>
    <col min="7" max="7" width="15" customWidth="1"/>
    <col min="11" max="11" width="1.85546875" style="1214" customWidth="1"/>
    <col min="12" max="12" width="12.85546875" customWidth="1"/>
    <col min="15" max="16" width="9.140625" style="1216"/>
  </cols>
  <sheetData>
    <row r="1" spans="1:16" ht="32.25" customHeight="1">
      <c r="A1" s="1533" t="s">
        <v>163</v>
      </c>
      <c r="B1" s="1544" t="s">
        <v>848</v>
      </c>
      <c r="C1" s="1545"/>
      <c r="D1" s="1561" t="s">
        <v>1138</v>
      </c>
      <c r="E1" s="1520" t="s">
        <v>849</v>
      </c>
      <c r="F1" s="1520" t="s">
        <v>1051</v>
      </c>
      <c r="G1" s="986" t="s">
        <v>176</v>
      </c>
      <c r="H1" s="1520" t="s">
        <v>1103</v>
      </c>
      <c r="I1" s="1522" t="s">
        <v>6</v>
      </c>
      <c r="J1" s="1563" t="s">
        <v>14</v>
      </c>
      <c r="K1" s="1200"/>
      <c r="L1" s="1557" t="s">
        <v>721</v>
      </c>
      <c r="O1" s="38"/>
      <c r="P1" s="38"/>
    </row>
    <row r="2" spans="1:16" ht="19.5" customHeight="1" thickBot="1">
      <c r="A2" s="1534"/>
      <c r="B2" s="1546"/>
      <c r="C2" s="1547"/>
      <c r="D2" s="1562"/>
      <c r="E2" s="1521"/>
      <c r="F2" s="1521"/>
      <c r="G2" s="987" t="s">
        <v>455</v>
      </c>
      <c r="H2" s="1521"/>
      <c r="I2" s="1523"/>
      <c r="J2" s="1564"/>
      <c r="K2" s="1200"/>
      <c r="L2" s="1517"/>
      <c r="O2" s="83"/>
      <c r="P2" s="83"/>
    </row>
    <row r="3" spans="1:16" ht="31.5" customHeight="1" thickBot="1">
      <c r="A3" s="1558" t="s">
        <v>1104</v>
      </c>
      <c r="B3" s="1559"/>
      <c r="C3" s="1559"/>
      <c r="D3" s="1559"/>
      <c r="E3" s="1559"/>
      <c r="F3" s="1559"/>
      <c r="G3" s="1559"/>
      <c r="H3" s="1559"/>
      <c r="I3" s="1559"/>
      <c r="J3" s="1560"/>
      <c r="K3" s="1211"/>
      <c r="L3" s="1215"/>
    </row>
    <row r="4" spans="1:16">
      <c r="A4" s="981" t="s">
        <v>1106</v>
      </c>
      <c r="B4" s="1552">
        <v>30</v>
      </c>
      <c r="C4" s="1552"/>
      <c r="D4" s="1203">
        <v>5.9</v>
      </c>
      <c r="E4" s="1203">
        <v>22</v>
      </c>
      <c r="F4" s="1203">
        <v>12</v>
      </c>
      <c r="G4" s="1203" t="s">
        <v>1052</v>
      </c>
      <c r="H4" s="1203">
        <v>225</v>
      </c>
      <c r="I4" s="590">
        <v>12725</v>
      </c>
      <c r="J4" s="1206">
        <f>IF(Начало!$B$10=0,0,I4*(1-Начало!$B$10))</f>
        <v>0</v>
      </c>
      <c r="K4" s="1204"/>
      <c r="L4" s="1217">
        <v>954000</v>
      </c>
    </row>
    <row r="5" spans="1:16">
      <c r="A5" s="979" t="s">
        <v>1053</v>
      </c>
      <c r="B5" s="1550" t="s">
        <v>1054</v>
      </c>
      <c r="C5" s="1550"/>
      <c r="D5" s="1201">
        <v>11.2</v>
      </c>
      <c r="E5" s="1201">
        <v>21.5</v>
      </c>
      <c r="F5" s="1201">
        <v>12</v>
      </c>
      <c r="G5" s="1201" t="s">
        <v>1055</v>
      </c>
      <c r="H5" s="1201">
        <v>230</v>
      </c>
      <c r="I5" s="519">
        <v>13421</v>
      </c>
      <c r="J5" s="1205">
        <f>IF(Начало!$B$10=0,0,I5*(1-Начало!$B$10))</f>
        <v>0</v>
      </c>
      <c r="K5" s="1204"/>
      <c r="L5" s="1218">
        <v>1007000</v>
      </c>
    </row>
    <row r="6" spans="1:16">
      <c r="A6" s="979" t="s">
        <v>1056</v>
      </c>
      <c r="B6" s="1550">
        <v>90</v>
      </c>
      <c r="C6" s="1550"/>
      <c r="D6" s="1201">
        <v>15.5</v>
      </c>
      <c r="E6" s="1201">
        <v>21.2</v>
      </c>
      <c r="F6" s="1201">
        <v>35</v>
      </c>
      <c r="G6" s="1201" t="s">
        <v>1057</v>
      </c>
      <c r="H6" s="1201">
        <v>260</v>
      </c>
      <c r="I6" s="519">
        <v>13768</v>
      </c>
      <c r="J6" s="1205">
        <f>IF(Начало!$B$10=0,0,I6*(1-Начало!$B$10))</f>
        <v>0</v>
      </c>
      <c r="K6" s="1204"/>
      <c r="L6" s="1218">
        <v>1033000</v>
      </c>
    </row>
    <row r="7" spans="1:16">
      <c r="A7" s="979" t="s">
        <v>1058</v>
      </c>
      <c r="B7" s="1550" t="s">
        <v>1059</v>
      </c>
      <c r="C7" s="1550"/>
      <c r="D7" s="1201">
        <v>30.9</v>
      </c>
      <c r="E7" s="1201">
        <v>22</v>
      </c>
      <c r="F7" s="1201">
        <v>35</v>
      </c>
      <c r="G7" s="1201" t="s">
        <v>1060</v>
      </c>
      <c r="H7" s="1201">
        <v>320</v>
      </c>
      <c r="I7" s="519">
        <v>15000</v>
      </c>
      <c r="J7" s="1205">
        <f>IF(Начало!$B$10=0,0,I7*(1-Начало!$B$10))</f>
        <v>0</v>
      </c>
      <c r="K7" s="1204"/>
      <c r="L7" s="1218">
        <v>1125000</v>
      </c>
    </row>
    <row r="8" spans="1:16">
      <c r="A8" s="979" t="s">
        <v>1061</v>
      </c>
      <c r="B8" s="1550" t="s">
        <v>1062</v>
      </c>
      <c r="C8" s="1550"/>
      <c r="D8" s="1201">
        <v>46.4</v>
      </c>
      <c r="E8" s="1201">
        <v>24</v>
      </c>
      <c r="F8" s="1201">
        <v>50</v>
      </c>
      <c r="G8" s="1201" t="s">
        <v>1063</v>
      </c>
      <c r="H8" s="1201">
        <v>360</v>
      </c>
      <c r="I8" s="519">
        <v>17267</v>
      </c>
      <c r="J8" s="1205">
        <f>IF(Начало!$B$10=0,0,I8*(1-Начало!$B$10))</f>
        <v>0</v>
      </c>
      <c r="K8" s="1204"/>
      <c r="L8" s="1218">
        <v>1295000</v>
      </c>
    </row>
    <row r="9" spans="1:16">
      <c r="A9" s="979" t="s">
        <v>1064</v>
      </c>
      <c r="B9" s="1550" t="s">
        <v>1065</v>
      </c>
      <c r="C9" s="1550"/>
      <c r="D9" s="1201">
        <v>76</v>
      </c>
      <c r="E9" s="1201">
        <v>23.5</v>
      </c>
      <c r="F9" s="1201">
        <v>50</v>
      </c>
      <c r="G9" s="1201" t="s">
        <v>1066</v>
      </c>
      <c r="H9" s="1201">
        <v>540</v>
      </c>
      <c r="I9" s="519">
        <v>20514</v>
      </c>
      <c r="J9" s="1205">
        <f>IF(Начало!$B$10=0,0,I9*(1-Начало!$B$10))</f>
        <v>0</v>
      </c>
      <c r="K9" s="1204"/>
      <c r="L9" s="1218">
        <v>1539000</v>
      </c>
    </row>
    <row r="10" spans="1:16">
      <c r="A10" s="979" t="s">
        <v>1067</v>
      </c>
      <c r="B10" s="1550" t="s">
        <v>1068</v>
      </c>
      <c r="C10" s="1550"/>
      <c r="D10" s="1201">
        <v>137.5</v>
      </c>
      <c r="E10" s="1201">
        <v>24</v>
      </c>
      <c r="F10" s="1201">
        <v>80</v>
      </c>
      <c r="G10" s="1201" t="s">
        <v>1069</v>
      </c>
      <c r="H10" s="1201">
        <v>700</v>
      </c>
      <c r="I10" s="519">
        <v>30655</v>
      </c>
      <c r="J10" s="1205">
        <f>IF(Начало!$B$10=0,0,I10*(1-Начало!$B$10))</f>
        <v>0</v>
      </c>
      <c r="K10" s="1204"/>
      <c r="L10" s="1218">
        <v>2299000</v>
      </c>
    </row>
    <row r="11" spans="1:16">
      <c r="A11" s="979" t="s">
        <v>1070</v>
      </c>
      <c r="B11" s="1550" t="s">
        <v>1071</v>
      </c>
      <c r="C11" s="1550"/>
      <c r="D11" s="1201">
        <v>155</v>
      </c>
      <c r="E11" s="1201">
        <v>23.7</v>
      </c>
      <c r="F11" s="1201">
        <v>80</v>
      </c>
      <c r="G11" s="1201" t="s">
        <v>1072</v>
      </c>
      <c r="H11" s="1201">
        <v>900</v>
      </c>
      <c r="I11" s="519">
        <v>43071</v>
      </c>
      <c r="J11" s="1205">
        <f>IF(Начало!$B$10=0,0,I11*(1-Начало!$B$10))</f>
        <v>0</v>
      </c>
      <c r="K11" s="1204"/>
      <c r="L11" s="1218">
        <v>3230000</v>
      </c>
    </row>
    <row r="12" spans="1:16" ht="13.5" thickBot="1">
      <c r="A12" s="980" t="s">
        <v>1073</v>
      </c>
      <c r="B12" s="1551" t="s">
        <v>1074</v>
      </c>
      <c r="C12" s="1551"/>
      <c r="D12" s="1202">
        <v>275</v>
      </c>
      <c r="E12" s="1202">
        <v>21.7</v>
      </c>
      <c r="F12" s="1202">
        <v>100</v>
      </c>
      <c r="G12" s="1202" t="s">
        <v>1075</v>
      </c>
      <c r="H12" s="1202">
        <v>1100</v>
      </c>
      <c r="I12" s="589">
        <v>63968</v>
      </c>
      <c r="J12" s="1207">
        <f>IF(Начало!$B$10=0,0,I12*(1-Начало!$B$10))</f>
        <v>0</v>
      </c>
      <c r="K12" s="1204"/>
      <c r="L12" s="1219">
        <v>4798000</v>
      </c>
    </row>
    <row r="13" spans="1:16" ht="31.5" customHeight="1" thickBot="1">
      <c r="A13" s="1392" t="s">
        <v>1105</v>
      </c>
      <c r="B13" s="1393"/>
      <c r="C13" s="1393"/>
      <c r="D13" s="1393"/>
      <c r="E13" s="1393"/>
      <c r="F13" s="1393"/>
      <c r="G13" s="1393"/>
      <c r="H13" s="1393"/>
      <c r="I13" s="1393"/>
      <c r="J13" s="1394"/>
      <c r="K13" s="1212"/>
      <c r="L13" s="1220"/>
    </row>
    <row r="14" spans="1:16">
      <c r="A14" s="981" t="s">
        <v>1076</v>
      </c>
      <c r="B14" s="1552">
        <v>30</v>
      </c>
      <c r="C14" s="1552"/>
      <c r="D14" s="1224">
        <v>5.9</v>
      </c>
      <c r="E14" s="1224">
        <v>22</v>
      </c>
      <c r="F14" s="1224">
        <v>12</v>
      </c>
      <c r="G14" s="1224" t="s">
        <v>1077</v>
      </c>
      <c r="H14" s="1224">
        <v>510</v>
      </c>
      <c r="I14" s="590">
        <v>24090</v>
      </c>
      <c r="J14" s="1232">
        <f>IF(Начало!$B$10=0,0,I14*(1-Начало!$B$10))</f>
        <v>0</v>
      </c>
      <c r="K14" s="1204"/>
      <c r="L14" s="1217">
        <v>1807000</v>
      </c>
    </row>
    <row r="15" spans="1:16">
      <c r="A15" s="1235" t="s">
        <v>1078</v>
      </c>
      <c r="B15" s="1556" t="s">
        <v>1054</v>
      </c>
      <c r="C15" s="1556"/>
      <c r="D15" s="1236">
        <v>11.2</v>
      </c>
      <c r="E15" s="1236">
        <v>21.5</v>
      </c>
      <c r="F15" s="1236">
        <v>12</v>
      </c>
      <c r="G15" s="1236" t="s">
        <v>1079</v>
      </c>
      <c r="H15" s="1236">
        <v>540</v>
      </c>
      <c r="I15" s="588">
        <v>25411</v>
      </c>
      <c r="J15" s="1230">
        <f>IF(Начало!$B$10=0,0,I15*(1-Начало!$B$10))</f>
        <v>0</v>
      </c>
      <c r="K15" s="1204"/>
      <c r="L15" s="1218">
        <v>1906000</v>
      </c>
    </row>
    <row r="16" spans="1:16">
      <c r="A16" s="979" t="s">
        <v>1080</v>
      </c>
      <c r="B16" s="1550">
        <v>90</v>
      </c>
      <c r="C16" s="1550"/>
      <c r="D16" s="1222">
        <v>15.5</v>
      </c>
      <c r="E16" s="1222">
        <v>21.2</v>
      </c>
      <c r="F16" s="1222">
        <v>35</v>
      </c>
      <c r="G16" s="1222" t="s">
        <v>1081</v>
      </c>
      <c r="H16" s="1222">
        <v>550</v>
      </c>
      <c r="I16" s="519">
        <v>27163</v>
      </c>
      <c r="J16" s="1231">
        <f>IF(Начало!$B$10=0,0,I16*(1-Начало!$B$10))</f>
        <v>0</v>
      </c>
      <c r="K16" s="1204"/>
      <c r="L16" s="1218">
        <v>2037000</v>
      </c>
    </row>
    <row r="17" spans="1:12">
      <c r="A17" s="979" t="s">
        <v>1082</v>
      </c>
      <c r="B17" s="1550" t="s">
        <v>1059</v>
      </c>
      <c r="C17" s="1550"/>
      <c r="D17" s="1222">
        <v>30.9</v>
      </c>
      <c r="E17" s="1222">
        <v>22</v>
      </c>
      <c r="F17" s="1222">
        <v>35</v>
      </c>
      <c r="G17" s="1222" t="s">
        <v>1083</v>
      </c>
      <c r="H17" s="1222">
        <v>650</v>
      </c>
      <c r="I17" s="519">
        <v>29865</v>
      </c>
      <c r="J17" s="1231">
        <f>IF(Начало!$B$10=0,0,I17*(1-Начало!$B$10))</f>
        <v>0</v>
      </c>
      <c r="K17" s="1204"/>
      <c r="L17" s="1218">
        <v>2240000</v>
      </c>
    </row>
    <row r="18" spans="1:12">
      <c r="A18" s="979" t="s">
        <v>1084</v>
      </c>
      <c r="B18" s="1550" t="s">
        <v>1062</v>
      </c>
      <c r="C18" s="1550"/>
      <c r="D18" s="1222">
        <v>46.4</v>
      </c>
      <c r="E18" s="1222">
        <v>24</v>
      </c>
      <c r="F18" s="1222">
        <v>50</v>
      </c>
      <c r="G18" s="1222" t="s">
        <v>1085</v>
      </c>
      <c r="H18" s="1222">
        <v>700</v>
      </c>
      <c r="I18" s="519">
        <v>35383</v>
      </c>
      <c r="J18" s="1231">
        <f>IF(Начало!$B$10=0,0,I18*(1-Начало!$B$10))</f>
        <v>0</v>
      </c>
      <c r="K18" s="1204"/>
      <c r="L18" s="1218">
        <v>2654000</v>
      </c>
    </row>
    <row r="19" spans="1:12">
      <c r="A19" s="979" t="s">
        <v>1086</v>
      </c>
      <c r="B19" s="1550" t="s">
        <v>1065</v>
      </c>
      <c r="C19" s="1550"/>
      <c r="D19" s="1222">
        <v>76</v>
      </c>
      <c r="E19" s="1222">
        <v>23.5</v>
      </c>
      <c r="F19" s="1222">
        <v>50</v>
      </c>
      <c r="G19" s="1222" t="s">
        <v>1087</v>
      </c>
      <c r="H19" s="1222">
        <v>1200</v>
      </c>
      <c r="I19" s="519">
        <v>44840</v>
      </c>
      <c r="J19" s="1231">
        <f>IF(Начало!$B$10=0,0,I19*(1-Начало!$B$10))</f>
        <v>0</v>
      </c>
      <c r="K19" s="1204"/>
      <c r="L19" s="1218">
        <v>3363000</v>
      </c>
    </row>
    <row r="20" spans="1:12">
      <c r="A20" s="979" t="s">
        <v>1088</v>
      </c>
      <c r="B20" s="1550" t="s">
        <v>1068</v>
      </c>
      <c r="C20" s="1550"/>
      <c r="D20" s="1222">
        <v>137.5</v>
      </c>
      <c r="E20" s="1222">
        <v>24</v>
      </c>
      <c r="F20" s="1222">
        <v>80</v>
      </c>
      <c r="G20" s="1222" t="s">
        <v>1089</v>
      </c>
      <c r="H20" s="1222">
        <v>1500</v>
      </c>
      <c r="I20" s="519">
        <v>53355</v>
      </c>
      <c r="J20" s="1231">
        <f>IF(Начало!$B$10=0,0,I20*(1-Начало!$B$10))</f>
        <v>0</v>
      </c>
      <c r="K20" s="1204"/>
      <c r="L20" s="1218">
        <v>4002000</v>
      </c>
    </row>
    <row r="21" spans="1:12">
      <c r="A21" s="979" t="s">
        <v>1090</v>
      </c>
      <c r="B21" s="1550" t="s">
        <v>1071</v>
      </c>
      <c r="C21" s="1550"/>
      <c r="D21" s="1222">
        <v>155</v>
      </c>
      <c r="E21" s="1222">
        <v>23.7</v>
      </c>
      <c r="F21" s="1222">
        <v>80</v>
      </c>
      <c r="G21" s="1222" t="s">
        <v>1091</v>
      </c>
      <c r="H21" s="1222">
        <v>1900</v>
      </c>
      <c r="I21" s="519">
        <v>63914</v>
      </c>
      <c r="J21" s="1231">
        <f>IF(Начало!$B$10=0,0,I21*(1-Начало!$B$10))</f>
        <v>0</v>
      </c>
      <c r="K21" s="1204"/>
      <c r="L21" s="1218">
        <v>4794000</v>
      </c>
    </row>
    <row r="22" spans="1:12" ht="13.5" thickBot="1">
      <c r="A22" s="980" t="s">
        <v>1092</v>
      </c>
      <c r="B22" s="1551" t="s">
        <v>1074</v>
      </c>
      <c r="C22" s="1551"/>
      <c r="D22" s="1223">
        <v>275</v>
      </c>
      <c r="E22" s="1223">
        <v>21.7</v>
      </c>
      <c r="F22" s="1223">
        <v>100</v>
      </c>
      <c r="G22" s="1223" t="s">
        <v>1093</v>
      </c>
      <c r="H22" s="1223">
        <v>2250</v>
      </c>
      <c r="I22" s="589">
        <v>125243</v>
      </c>
      <c r="J22" s="1233">
        <f>IF(Начало!$B$10=0,0,I22*(1-Начало!$B$10))</f>
        <v>0</v>
      </c>
      <c r="K22" s="1204"/>
      <c r="L22" s="1219">
        <v>9393000</v>
      </c>
    </row>
    <row r="23" spans="1:12" ht="39.75" customHeight="1" thickBot="1">
      <c r="A23" s="1553" t="s">
        <v>1139</v>
      </c>
      <c r="B23" s="1554"/>
      <c r="C23" s="1554"/>
      <c r="D23" s="1554"/>
      <c r="E23" s="1554"/>
      <c r="F23" s="1554"/>
      <c r="G23" s="1554"/>
      <c r="H23" s="1554"/>
      <c r="I23" s="1554"/>
      <c r="J23" s="1555"/>
      <c r="K23" s="1213"/>
      <c r="L23" s="1220"/>
    </row>
    <row r="24" spans="1:12">
      <c r="A24" s="981" t="s">
        <v>1094</v>
      </c>
      <c r="B24" s="1552">
        <v>30</v>
      </c>
      <c r="C24" s="1552"/>
      <c r="D24" s="1203">
        <v>5.9</v>
      </c>
      <c r="E24" s="1203">
        <v>22</v>
      </c>
      <c r="F24" s="1203">
        <v>12</v>
      </c>
      <c r="G24" s="1203" t="s">
        <v>1077</v>
      </c>
      <c r="H24" s="1203">
        <v>510</v>
      </c>
      <c r="I24" s="590">
        <v>23026</v>
      </c>
      <c r="J24" s="1206">
        <f>IF(Начало!$B$10=0,0,I24*(1-Начало!$B$10))</f>
        <v>0</v>
      </c>
      <c r="K24" s="1204"/>
      <c r="L24" s="1217">
        <v>1727000</v>
      </c>
    </row>
    <row r="25" spans="1:12">
      <c r="A25" s="979" t="s">
        <v>1095</v>
      </c>
      <c r="B25" s="1550" t="s">
        <v>1054</v>
      </c>
      <c r="C25" s="1550"/>
      <c r="D25" s="1201">
        <v>11.2</v>
      </c>
      <c r="E25" s="1201">
        <v>21.5</v>
      </c>
      <c r="F25" s="1201">
        <v>12</v>
      </c>
      <c r="G25" s="1201" t="s">
        <v>1079</v>
      </c>
      <c r="H25" s="1201">
        <v>540</v>
      </c>
      <c r="I25" s="519">
        <v>23841</v>
      </c>
      <c r="J25" s="1205">
        <f>IF(Начало!$B$10=0,0,I25*(1-Начало!$B$10))</f>
        <v>0</v>
      </c>
      <c r="K25" s="1204"/>
      <c r="L25" s="1218">
        <v>1788000</v>
      </c>
    </row>
    <row r="26" spans="1:12">
      <c r="A26" s="979" t="s">
        <v>1096</v>
      </c>
      <c r="B26" s="1550">
        <v>90</v>
      </c>
      <c r="C26" s="1550"/>
      <c r="D26" s="1201">
        <v>15.5</v>
      </c>
      <c r="E26" s="1201">
        <v>21.2</v>
      </c>
      <c r="F26" s="1201">
        <v>35</v>
      </c>
      <c r="G26" s="1201" t="s">
        <v>1081</v>
      </c>
      <c r="H26" s="1201">
        <v>550</v>
      </c>
      <c r="I26" s="519">
        <v>25272</v>
      </c>
      <c r="J26" s="1205">
        <f>IF(Начало!$B$10=0,0,I26*(1-Начало!$B$10))</f>
        <v>0</v>
      </c>
      <c r="K26" s="1204"/>
      <c r="L26" s="1218">
        <v>1895000</v>
      </c>
    </row>
    <row r="27" spans="1:12">
      <c r="A27" s="979" t="s">
        <v>1097</v>
      </c>
      <c r="B27" s="1550" t="s">
        <v>1059</v>
      </c>
      <c r="C27" s="1550"/>
      <c r="D27" s="1201">
        <v>30.9</v>
      </c>
      <c r="E27" s="1201">
        <v>22</v>
      </c>
      <c r="F27" s="1201">
        <v>35</v>
      </c>
      <c r="G27" s="1201" t="s">
        <v>1083</v>
      </c>
      <c r="H27" s="1201">
        <v>650</v>
      </c>
      <c r="I27" s="519">
        <v>27412</v>
      </c>
      <c r="J27" s="1205">
        <f>IF(Начало!$B$10=0,0,I27*(1-Начало!$B$10))</f>
        <v>0</v>
      </c>
      <c r="K27" s="1204"/>
      <c r="L27" s="1218">
        <v>2056000</v>
      </c>
    </row>
    <row r="28" spans="1:12">
      <c r="A28" s="979" t="s">
        <v>1098</v>
      </c>
      <c r="B28" s="1550" t="s">
        <v>1062</v>
      </c>
      <c r="C28" s="1550"/>
      <c r="D28" s="1201">
        <v>46.4</v>
      </c>
      <c r="E28" s="1201">
        <v>24</v>
      </c>
      <c r="F28" s="1201">
        <v>50</v>
      </c>
      <c r="G28" s="1201" t="s">
        <v>1085</v>
      </c>
      <c r="H28" s="1201">
        <v>700</v>
      </c>
      <c r="I28" s="519">
        <v>31765</v>
      </c>
      <c r="J28" s="1205">
        <f>IF(Начало!$B$10=0,0,I28*(1-Начало!$B$10))</f>
        <v>0</v>
      </c>
      <c r="K28" s="1204"/>
      <c r="L28" s="1218">
        <v>2382000</v>
      </c>
    </row>
    <row r="29" spans="1:12">
      <c r="A29" s="979" t="s">
        <v>1099</v>
      </c>
      <c r="B29" s="1550" t="s">
        <v>1065</v>
      </c>
      <c r="C29" s="1550"/>
      <c r="D29" s="1201">
        <v>76</v>
      </c>
      <c r="E29" s="1201">
        <v>23.5</v>
      </c>
      <c r="F29" s="1201">
        <v>50</v>
      </c>
      <c r="G29" s="1201" t="s">
        <v>1087</v>
      </c>
      <c r="H29" s="1201">
        <v>1200</v>
      </c>
      <c r="I29" s="519">
        <v>41087</v>
      </c>
      <c r="J29" s="1205">
        <f>IF(Начало!$B$10=0,0,I29*(1-Начало!$B$10))</f>
        <v>0</v>
      </c>
      <c r="K29" s="1204"/>
      <c r="L29" s="1218">
        <v>3082000</v>
      </c>
    </row>
    <row r="30" spans="1:12">
      <c r="A30" s="979" t="s">
        <v>1100</v>
      </c>
      <c r="B30" s="1550" t="s">
        <v>1068</v>
      </c>
      <c r="C30" s="1550"/>
      <c r="D30" s="1201">
        <v>137.5</v>
      </c>
      <c r="E30" s="1201">
        <v>24</v>
      </c>
      <c r="F30" s="1201">
        <v>80</v>
      </c>
      <c r="G30" s="1201" t="s">
        <v>1089</v>
      </c>
      <c r="H30" s="1201">
        <v>1500</v>
      </c>
      <c r="I30" s="519">
        <v>44624</v>
      </c>
      <c r="J30" s="1205">
        <f>IF(Начало!$B$10=0,0,I30*(1-Начало!$B$10))</f>
        <v>0</v>
      </c>
      <c r="K30" s="1204"/>
      <c r="L30" s="1218">
        <v>3347000</v>
      </c>
    </row>
    <row r="31" spans="1:12">
      <c r="A31" s="979" t="s">
        <v>1101</v>
      </c>
      <c r="B31" s="1550" t="s">
        <v>1071</v>
      </c>
      <c r="C31" s="1550"/>
      <c r="D31" s="1201">
        <v>155</v>
      </c>
      <c r="E31" s="1201">
        <v>23.7</v>
      </c>
      <c r="F31" s="1201">
        <v>80</v>
      </c>
      <c r="G31" s="1201" t="s">
        <v>1091</v>
      </c>
      <c r="H31" s="1201">
        <v>1900</v>
      </c>
      <c r="I31" s="519">
        <v>47905</v>
      </c>
      <c r="J31" s="1205">
        <f>IF(Начало!$B$10=0,0,I31*(1-Начало!$B$10))</f>
        <v>0</v>
      </c>
      <c r="K31" s="1204"/>
      <c r="L31" s="1218">
        <v>3593000</v>
      </c>
    </row>
    <row r="32" spans="1:12" ht="13.5" thickBot="1">
      <c r="A32" s="980" t="s">
        <v>1102</v>
      </c>
      <c r="B32" s="1551" t="s">
        <v>1074</v>
      </c>
      <c r="C32" s="1551"/>
      <c r="D32" s="1202">
        <v>275</v>
      </c>
      <c r="E32" s="1202">
        <v>21.7</v>
      </c>
      <c r="F32" s="1202">
        <v>100</v>
      </c>
      <c r="G32" s="1202" t="s">
        <v>1093</v>
      </c>
      <c r="H32" s="1202">
        <v>2250</v>
      </c>
      <c r="I32" s="589">
        <v>98899</v>
      </c>
      <c r="J32" s="1207">
        <f>IF(Начало!$B$10=0,0,I32*(1-Начало!$B$10))</f>
        <v>0</v>
      </c>
      <c r="K32" s="1204"/>
      <c r="L32" s="1219">
        <v>7417000</v>
      </c>
    </row>
  </sheetData>
  <mergeCells count="39">
    <mergeCell ref="L1:L2"/>
    <mergeCell ref="A3:J3"/>
    <mergeCell ref="B6:C6"/>
    <mergeCell ref="B7:C7"/>
    <mergeCell ref="B5:C5"/>
    <mergeCell ref="A1:A2"/>
    <mergeCell ref="B1:C2"/>
    <mergeCell ref="B4:C4"/>
    <mergeCell ref="E1:E2"/>
    <mergeCell ref="F1:F2"/>
    <mergeCell ref="D1:D2"/>
    <mergeCell ref="J1:J2"/>
    <mergeCell ref="H1:H2"/>
    <mergeCell ref="I1:I2"/>
    <mergeCell ref="B8:C8"/>
    <mergeCell ref="B9:C9"/>
    <mergeCell ref="B10:C10"/>
    <mergeCell ref="A23:J23"/>
    <mergeCell ref="B12:C12"/>
    <mergeCell ref="A13:J13"/>
    <mergeCell ref="B14:C14"/>
    <mergeCell ref="B15:C15"/>
    <mergeCell ref="B16:C16"/>
    <mergeCell ref="B17:C17"/>
    <mergeCell ref="B18:C18"/>
    <mergeCell ref="B19:C19"/>
    <mergeCell ref="B20:C20"/>
    <mergeCell ref="B21:C21"/>
    <mergeCell ref="B22:C22"/>
    <mergeCell ref="B11:C11"/>
    <mergeCell ref="B30:C30"/>
    <mergeCell ref="B31:C31"/>
    <mergeCell ref="B32:C32"/>
    <mergeCell ref="B24:C24"/>
    <mergeCell ref="B25:C25"/>
    <mergeCell ref="B26:C26"/>
    <mergeCell ref="B27:C27"/>
    <mergeCell ref="B28:C28"/>
    <mergeCell ref="B29:C2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3">
    <tabColor theme="4" tint="-0.499984740745262"/>
  </sheetPr>
  <dimension ref="A1:AB223"/>
  <sheetViews>
    <sheetView zoomScaleNormal="100" zoomScaleSheetLayoutView="100" workbookViewId="0">
      <pane xSplit="1" ySplit="5" topLeftCell="B6" activePane="bottomRight" state="frozen"/>
      <selection activeCell="K5" sqref="K5:M5"/>
      <selection pane="topRight" activeCell="K5" sqref="K5:M5"/>
      <selection pane="bottomLeft" activeCell="K5" sqref="K5:M5"/>
      <selection pane="bottomRight" activeCell="R17" sqref="R17"/>
    </sheetView>
  </sheetViews>
  <sheetFormatPr defaultColWidth="9" defaultRowHeight="12.75"/>
  <cols>
    <col min="1" max="1" width="19.42578125" style="24" customWidth="1"/>
    <col min="2" max="3" width="8.7109375" style="13" customWidth="1"/>
    <col min="4" max="4" width="8.5703125" style="13" customWidth="1"/>
    <col min="5" max="5" width="12.140625" style="13" customWidth="1"/>
    <col min="6" max="6" width="9.42578125" style="13" customWidth="1"/>
    <col min="7" max="7" width="12.42578125" style="13" customWidth="1"/>
    <col min="8" max="8" width="7.28515625" style="32" customWidth="1"/>
    <col min="9" max="9" width="10.28515625" style="325" customWidth="1"/>
    <col min="10" max="10" width="9.140625" style="88" customWidth="1"/>
    <col min="11" max="11" width="7.5703125" style="88" customWidth="1"/>
    <col min="12" max="12" width="1.7109375" style="218" customWidth="1"/>
    <col min="13" max="13" width="12.5703125" style="88" customWidth="1"/>
    <col min="14" max="14" width="10.140625" style="218" customWidth="1"/>
    <col min="15" max="15" width="8.28515625" style="218" customWidth="1"/>
    <col min="16" max="17" width="10.140625" style="218" customWidth="1"/>
    <col min="18" max="18" width="9.140625" style="218" customWidth="1"/>
    <col min="19" max="20" width="9.140625" style="218" hidden="1" customWidth="1"/>
    <col min="21" max="21" width="9" style="85" hidden="1" customWidth="1"/>
    <col min="22" max="22" width="7.140625" style="85" hidden="1" customWidth="1"/>
    <col min="23" max="23" width="6.7109375" style="85" hidden="1" customWidth="1"/>
    <col min="24" max="24" width="7.42578125" style="85" hidden="1" customWidth="1"/>
    <col min="25" max="26" width="9" style="85" hidden="1" customWidth="1"/>
    <col min="27" max="27" width="9" style="13" customWidth="1"/>
    <col min="28" max="28" width="9.5703125" style="13" bestFit="1" customWidth="1"/>
    <col min="29" max="16384" width="9" style="13"/>
  </cols>
  <sheetData>
    <row r="1" spans="1:26" ht="13.5" thickBot="1">
      <c r="A1" s="1466" t="s">
        <v>143</v>
      </c>
      <c r="B1" s="1469"/>
      <c r="C1" s="1469"/>
      <c r="D1" s="1469"/>
      <c r="E1" s="1469"/>
      <c r="F1" s="1469"/>
      <c r="G1" s="1469"/>
      <c r="H1" s="1470"/>
      <c r="I1" s="1621">
        <f>'VRF_Мультизональные системы'!Q6+'HRV_Приточные установки'!R5+Чиллеры!S6+Фанкойлы!S6+Руфтопы!R6+ККБ!S6+'Тепловые насосы'!Q6+RAC_multi!S8+PAC!S6+'PAC inverter'!S6+'PAC &gt; 22 кВт'!T6</f>
        <v>0</v>
      </c>
      <c r="J1" s="1621"/>
      <c r="K1" s="1621"/>
      <c r="L1" s="969"/>
      <c r="M1" s="960"/>
      <c r="N1" s="210"/>
      <c r="O1" s="210"/>
      <c r="P1" s="210"/>
      <c r="Q1" s="210"/>
      <c r="R1" s="210"/>
      <c r="S1" s="210"/>
      <c r="T1" s="210"/>
    </row>
    <row r="2" spans="1:26" ht="14.25" thickTop="1" thickBot="1">
      <c r="A2" s="1467"/>
      <c r="B2" s="1471"/>
      <c r="C2" s="1471"/>
      <c r="D2" s="1471"/>
      <c r="E2" s="1471"/>
      <c r="F2" s="1471"/>
      <c r="G2" s="1471"/>
      <c r="H2" s="1472"/>
      <c r="I2" s="1527">
        <f>'VRF_Мультизональные системы'!R6+'HRV_Приточные установки'!S5+Чиллеры!T6+Фанкойлы!T6+Руфтопы!S6+ККБ!T6+'Тепловые насосы'!R6+RAC_multi!T8+PAC!T6+'PAC inverter'!T6+'PAC &gt; 22 кВт'!U6</f>
        <v>0</v>
      </c>
      <c r="J2" s="1528"/>
      <c r="K2" s="1529"/>
      <c r="L2" s="968"/>
      <c r="M2" s="966"/>
      <c r="N2" s="210"/>
      <c r="O2" s="210"/>
      <c r="P2" s="210"/>
      <c r="Q2" s="210"/>
      <c r="R2" s="210"/>
      <c r="S2" s="210"/>
      <c r="T2" s="210"/>
    </row>
    <row r="3" spans="1:26" ht="14.25" thickTop="1" thickBot="1">
      <c r="A3" s="1468"/>
      <c r="B3" s="1631"/>
      <c r="C3" s="1631"/>
      <c r="D3" s="1631"/>
      <c r="E3" s="1631"/>
      <c r="F3" s="1631"/>
      <c r="G3" s="1631"/>
      <c r="H3" s="1632"/>
      <c r="I3" s="1435">
        <f>'VRF_Мультизональные системы'!S6+'HRV_Приточные установки'!T5+Чиллеры!U6+Фанкойлы!U6+Руфтопы!T6+ККБ!U6+'Тепловые насосы'!S6+RAC_multi!U8+PAC!U6+'PAC inverter'!U6+'PAC &gt; 22 кВт'!V6</f>
        <v>0</v>
      </c>
      <c r="J3" s="1436"/>
      <c r="K3" s="1530"/>
      <c r="L3" s="970"/>
      <c r="M3" s="963"/>
      <c r="N3" s="210"/>
      <c r="O3" s="210"/>
      <c r="P3" s="38"/>
      <c r="Q3" s="38"/>
      <c r="R3" s="210"/>
      <c r="S3" s="210"/>
      <c r="T3" s="210"/>
    </row>
    <row r="4" spans="1:26" s="25" customFormat="1" ht="30.75" customHeight="1">
      <c r="A4" s="1622" t="s">
        <v>163</v>
      </c>
      <c r="B4" s="1524" t="s">
        <v>341</v>
      </c>
      <c r="C4" s="1524"/>
      <c r="D4" s="947" t="s">
        <v>174</v>
      </c>
      <c r="E4" s="1524" t="s">
        <v>175</v>
      </c>
      <c r="F4" s="1524" t="s">
        <v>929</v>
      </c>
      <c r="G4" s="947" t="s">
        <v>145</v>
      </c>
      <c r="H4" s="1524" t="s">
        <v>13</v>
      </c>
      <c r="I4" s="1623" t="s">
        <v>6</v>
      </c>
      <c r="J4" s="1433" t="s">
        <v>14</v>
      </c>
      <c r="K4" s="1464" t="s">
        <v>144</v>
      </c>
      <c r="L4" s="212"/>
      <c r="M4" s="1516" t="s">
        <v>721</v>
      </c>
      <c r="N4" s="212"/>
      <c r="O4" s="1054"/>
      <c r="P4" s="83"/>
      <c r="Q4" s="83"/>
      <c r="R4" s="212"/>
      <c r="S4" s="212" t="s">
        <v>140</v>
      </c>
      <c r="T4" s="212" t="s">
        <v>141</v>
      </c>
      <c r="U4" s="212" t="s">
        <v>142</v>
      </c>
      <c r="V4" s="225" t="s">
        <v>134</v>
      </c>
      <c r="W4" s="225" t="s">
        <v>135</v>
      </c>
      <c r="X4" s="225" t="s">
        <v>136</v>
      </c>
      <c r="Y4" s="225" t="s">
        <v>138</v>
      </c>
      <c r="Z4" s="225" t="s">
        <v>137</v>
      </c>
    </row>
    <row r="5" spans="1:26" s="25" customFormat="1" ht="18.75" customHeight="1" thickBot="1">
      <c r="A5" s="1595"/>
      <c r="B5" s="307" t="s">
        <v>178</v>
      </c>
      <c r="C5" s="307" t="s">
        <v>179</v>
      </c>
      <c r="D5" s="307" t="s">
        <v>180</v>
      </c>
      <c r="E5" s="1521"/>
      <c r="F5" s="1521"/>
      <c r="G5" s="307" t="s">
        <v>466</v>
      </c>
      <c r="H5" s="1521"/>
      <c r="I5" s="1593"/>
      <c r="J5" s="1434"/>
      <c r="K5" s="1454"/>
      <c r="L5" s="212"/>
      <c r="M5" s="1517"/>
      <c r="N5" s="212"/>
      <c r="O5" s="1054"/>
      <c r="P5" s="1054"/>
      <c r="Q5" s="1054"/>
      <c r="R5" s="212"/>
      <c r="S5" s="212"/>
      <c r="T5" s="212"/>
      <c r="U5" s="192"/>
      <c r="V5" s="192"/>
      <c r="W5" s="192"/>
      <c r="X5" s="192"/>
      <c r="Y5" s="192"/>
      <c r="Z5" s="192"/>
    </row>
    <row r="6" spans="1:26" s="25" customFormat="1" ht="21" customHeight="1" thickBot="1">
      <c r="A6" s="1633" t="s">
        <v>923</v>
      </c>
      <c r="B6" s="1634"/>
      <c r="C6" s="1634"/>
      <c r="D6" s="1634"/>
      <c r="E6" s="1634"/>
      <c r="F6" s="1634"/>
      <c r="G6" s="1634"/>
      <c r="H6" s="1634"/>
      <c r="I6" s="1634"/>
      <c r="J6" s="1634"/>
      <c r="K6" s="1635"/>
      <c r="L6" s="216"/>
      <c r="M6" s="648"/>
      <c r="N6" s="216"/>
      <c r="O6" s="216"/>
      <c r="P6" s="216"/>
      <c r="Q6" s="216"/>
      <c r="R6" s="216"/>
      <c r="S6" s="324">
        <f>SUM(S8:S222)</f>
        <v>0</v>
      </c>
      <c r="T6" s="324">
        <f>SUM(T8:T222)</f>
        <v>0</v>
      </c>
      <c r="U6" s="324">
        <f>SUM(U8:U222)</f>
        <v>0</v>
      </c>
      <c r="V6" s="192"/>
      <c r="W6" s="192"/>
      <c r="X6" s="192"/>
      <c r="Y6" s="192"/>
      <c r="Z6" s="192"/>
    </row>
    <row r="7" spans="1:26" ht="24" customHeight="1" thickBot="1">
      <c r="A7" s="550" t="s">
        <v>921</v>
      </c>
      <c r="B7" s="299"/>
      <c r="C7" s="299"/>
      <c r="D7" s="299"/>
      <c r="E7" s="299"/>
      <c r="F7" s="299"/>
      <c r="G7" s="299"/>
      <c r="H7" s="299"/>
      <c r="I7" s="342"/>
      <c r="J7" s="300"/>
      <c r="K7" s="301"/>
      <c r="L7" s="116"/>
      <c r="M7" s="620"/>
      <c r="N7" s="116"/>
      <c r="O7" s="1057"/>
      <c r="P7" s="1057"/>
      <c r="Q7" s="1057"/>
      <c r="R7" s="116"/>
      <c r="S7" s="190"/>
      <c r="T7" s="191"/>
      <c r="U7" s="191"/>
      <c r="V7" s="227"/>
      <c r="W7" s="227"/>
      <c r="X7" s="227"/>
      <c r="Y7" s="120"/>
    </row>
    <row r="8" spans="1:26" s="25" customFormat="1" ht="15" customHeight="1">
      <c r="A8" s="270" t="s">
        <v>254</v>
      </c>
      <c r="B8" s="1625">
        <v>3</v>
      </c>
      <c r="C8" s="1596">
        <v>4</v>
      </c>
      <c r="D8" s="1599">
        <v>0.52200000000000002</v>
      </c>
      <c r="E8" s="1628">
        <v>14</v>
      </c>
      <c r="F8" s="1628">
        <v>28</v>
      </c>
      <c r="G8" s="99" t="s">
        <v>319</v>
      </c>
      <c r="H8" s="569">
        <v>16.5</v>
      </c>
      <c r="I8" s="1618">
        <v>758</v>
      </c>
      <c r="J8" s="1573">
        <f>IF(Начало!$B$14=0,0,I8*(1-Начало!$B$14))</f>
        <v>0</v>
      </c>
      <c r="K8" s="1575"/>
      <c r="L8" s="226"/>
      <c r="M8" s="1636">
        <v>57000</v>
      </c>
      <c r="N8" s="226"/>
      <c r="O8" s="226"/>
      <c r="P8" s="226"/>
      <c r="Q8" s="226"/>
      <c r="R8" s="226"/>
      <c r="S8" s="1644">
        <f>J8*K8</f>
        <v>0</v>
      </c>
      <c r="T8" s="191">
        <f>IF(OR(Y8="",$K$8=""),0,$K$8*Y8)</f>
        <v>0</v>
      </c>
      <c r="U8" s="191">
        <f t="shared" ref="T8:U10" si="0">IF(OR(Z8="",$K$8=""),0,$K$8*Z8)</f>
        <v>0</v>
      </c>
      <c r="V8" s="400">
        <v>655</v>
      </c>
      <c r="W8" s="400">
        <v>290</v>
      </c>
      <c r="X8" s="400">
        <v>655</v>
      </c>
      <c r="Y8" s="396">
        <f t="shared" ref="Y8:Y19" si="1">(V8/1000)*(W8/1000)*(X8/1000)</f>
        <v>0.12441725000000001</v>
      </c>
      <c r="Z8" s="400">
        <v>20</v>
      </c>
    </row>
    <row r="9" spans="1:26" s="25" customFormat="1" ht="15" customHeight="1">
      <c r="A9" s="271" t="s">
        <v>189</v>
      </c>
      <c r="B9" s="1626"/>
      <c r="C9" s="1597"/>
      <c r="D9" s="1600"/>
      <c r="E9" s="1629"/>
      <c r="F9" s="1629"/>
      <c r="G9" s="97" t="s">
        <v>443</v>
      </c>
      <c r="H9" s="26">
        <v>3</v>
      </c>
      <c r="I9" s="1619">
        <v>0</v>
      </c>
      <c r="J9" s="1617"/>
      <c r="K9" s="1624"/>
      <c r="L9" s="226"/>
      <c r="M9" s="1641"/>
      <c r="N9" s="226"/>
      <c r="O9" s="226"/>
      <c r="P9" s="226"/>
      <c r="Q9" s="226"/>
      <c r="R9" s="226"/>
      <c r="S9" s="1644"/>
      <c r="T9" s="191">
        <f t="shared" si="0"/>
        <v>0</v>
      </c>
      <c r="U9" s="191">
        <f t="shared" si="0"/>
        <v>0</v>
      </c>
      <c r="V9" s="400">
        <v>715</v>
      </c>
      <c r="W9" s="400">
        <v>123</v>
      </c>
      <c r="X9" s="400">
        <v>715</v>
      </c>
      <c r="Y9" s="396">
        <f t="shared" si="1"/>
        <v>6.2880674999999997E-2</v>
      </c>
      <c r="Z9" s="400">
        <v>5</v>
      </c>
    </row>
    <row r="10" spans="1:26" s="25" customFormat="1" ht="15" customHeight="1" thickBot="1">
      <c r="A10" s="272" t="s">
        <v>190</v>
      </c>
      <c r="B10" s="1627"/>
      <c r="C10" s="1598"/>
      <c r="D10" s="1601"/>
      <c r="E10" s="1630"/>
      <c r="F10" s="1630"/>
      <c r="G10" s="98" t="s">
        <v>475</v>
      </c>
      <c r="H10" s="543">
        <v>0.3</v>
      </c>
      <c r="I10" s="1620">
        <v>0</v>
      </c>
      <c r="J10" s="1574"/>
      <c r="K10" s="1576"/>
      <c r="L10" s="226"/>
      <c r="M10" s="1637"/>
      <c r="N10" s="226"/>
      <c r="O10" s="226"/>
      <c r="P10" s="226"/>
      <c r="Q10" s="226"/>
      <c r="R10" s="226"/>
      <c r="S10" s="1644"/>
      <c r="T10" s="191">
        <f>IF(OR(Y10="",$K$8=""),0,$K$8*Y10)</f>
        <v>0</v>
      </c>
      <c r="U10" s="191">
        <f t="shared" si="0"/>
        <v>0</v>
      </c>
      <c r="V10" s="400">
        <v>270</v>
      </c>
      <c r="W10" s="400">
        <v>50</v>
      </c>
      <c r="X10" s="400">
        <v>395</v>
      </c>
      <c r="Y10" s="396">
        <f t="shared" si="1"/>
        <v>5.3325000000000004E-3</v>
      </c>
      <c r="Z10" s="401">
        <v>0.60971428571428565</v>
      </c>
    </row>
    <row r="11" spans="1:26" s="25" customFormat="1" ht="15" customHeight="1">
      <c r="A11" s="270" t="s">
        <v>255</v>
      </c>
      <c r="B11" s="1625">
        <v>3.7</v>
      </c>
      <c r="C11" s="1596">
        <v>5.0999999999999996</v>
      </c>
      <c r="D11" s="1599">
        <v>0.64200000000000002</v>
      </c>
      <c r="E11" s="1628">
        <v>15</v>
      </c>
      <c r="F11" s="1628">
        <v>32</v>
      </c>
      <c r="G11" s="99" t="s">
        <v>319</v>
      </c>
      <c r="H11" s="569">
        <v>16.5</v>
      </c>
      <c r="I11" s="1618">
        <v>811</v>
      </c>
      <c r="J11" s="1573">
        <f>IF(Начало!$B$14=0,0,I11*(1-Начало!$B$14))</f>
        <v>0</v>
      </c>
      <c r="K11" s="1575"/>
      <c r="L11" s="226"/>
      <c r="M11" s="1636">
        <v>61000</v>
      </c>
      <c r="N11" s="226"/>
      <c r="O11" s="226"/>
      <c r="P11" s="226"/>
      <c r="Q11" s="226"/>
      <c r="R11" s="226"/>
      <c r="S11" s="1644">
        <f>J11*K11</f>
        <v>0</v>
      </c>
      <c r="T11" s="191">
        <f t="shared" ref="T11:U13" si="2">IF(OR(Y11="",$K$11=""),0,$K$11*Y11)</f>
        <v>0</v>
      </c>
      <c r="U11" s="191">
        <f t="shared" si="2"/>
        <v>0</v>
      </c>
      <c r="V11" s="400">
        <v>655</v>
      </c>
      <c r="W11" s="400">
        <v>290</v>
      </c>
      <c r="X11" s="400">
        <v>655</v>
      </c>
      <c r="Y11" s="396">
        <f t="shared" si="1"/>
        <v>0.12441725000000001</v>
      </c>
      <c r="Z11" s="400">
        <v>20</v>
      </c>
    </row>
    <row r="12" spans="1:26" s="25" customFormat="1" ht="15" customHeight="1">
      <c r="A12" s="271" t="s">
        <v>189</v>
      </c>
      <c r="B12" s="1626"/>
      <c r="C12" s="1597"/>
      <c r="D12" s="1600"/>
      <c r="E12" s="1629"/>
      <c r="F12" s="1629"/>
      <c r="G12" s="97" t="s">
        <v>443</v>
      </c>
      <c r="H12" s="26">
        <v>3</v>
      </c>
      <c r="I12" s="1619">
        <v>0</v>
      </c>
      <c r="J12" s="1617"/>
      <c r="K12" s="1624"/>
      <c r="L12" s="226"/>
      <c r="M12" s="1641"/>
      <c r="N12" s="226"/>
      <c r="O12" s="226"/>
      <c r="P12" s="226"/>
      <c r="Q12" s="226"/>
      <c r="R12" s="226"/>
      <c r="S12" s="1644"/>
      <c r="T12" s="191">
        <f t="shared" si="2"/>
        <v>0</v>
      </c>
      <c r="U12" s="191">
        <f t="shared" si="2"/>
        <v>0</v>
      </c>
      <c r="V12" s="400">
        <v>715</v>
      </c>
      <c r="W12" s="400">
        <v>123</v>
      </c>
      <c r="X12" s="400">
        <v>715</v>
      </c>
      <c r="Y12" s="396">
        <f t="shared" si="1"/>
        <v>6.2880674999999997E-2</v>
      </c>
      <c r="Z12" s="400">
        <v>5</v>
      </c>
    </row>
    <row r="13" spans="1:26" s="25" customFormat="1" ht="15" customHeight="1" thickBot="1">
      <c r="A13" s="272" t="s">
        <v>190</v>
      </c>
      <c r="B13" s="1627"/>
      <c r="C13" s="1598"/>
      <c r="D13" s="1601"/>
      <c r="E13" s="1630"/>
      <c r="F13" s="1630"/>
      <c r="G13" s="798" t="s">
        <v>475</v>
      </c>
      <c r="H13" s="543">
        <v>0.3</v>
      </c>
      <c r="I13" s="1620">
        <v>0</v>
      </c>
      <c r="J13" s="1574"/>
      <c r="K13" s="1576"/>
      <c r="L13" s="226"/>
      <c r="M13" s="1637"/>
      <c r="N13" s="226"/>
      <c r="O13" s="226"/>
      <c r="P13" s="226"/>
      <c r="Q13" s="226"/>
      <c r="R13" s="226"/>
      <c r="S13" s="1644"/>
      <c r="T13" s="191">
        <f t="shared" si="2"/>
        <v>0</v>
      </c>
      <c r="U13" s="191">
        <f t="shared" si="2"/>
        <v>0</v>
      </c>
      <c r="V13" s="400">
        <v>270</v>
      </c>
      <c r="W13" s="400">
        <v>50</v>
      </c>
      <c r="X13" s="400">
        <v>395</v>
      </c>
      <c r="Y13" s="396">
        <f t="shared" si="1"/>
        <v>5.3325000000000004E-3</v>
      </c>
      <c r="Z13" s="401">
        <v>0.60971428571428565</v>
      </c>
    </row>
    <row r="14" spans="1:26" s="25" customFormat="1" ht="15" customHeight="1">
      <c r="A14" s="270" t="s">
        <v>256</v>
      </c>
      <c r="B14" s="1625">
        <v>4.0999999999999996</v>
      </c>
      <c r="C14" s="1596">
        <v>5.6</v>
      </c>
      <c r="D14" s="1599">
        <v>0.68400000000000005</v>
      </c>
      <c r="E14" s="1628">
        <v>15</v>
      </c>
      <c r="F14" s="1628">
        <v>33</v>
      </c>
      <c r="G14" s="99" t="s">
        <v>319</v>
      </c>
      <c r="H14" s="569">
        <v>16.5</v>
      </c>
      <c r="I14" s="1618">
        <v>822</v>
      </c>
      <c r="J14" s="1573">
        <f>IF(Начало!$B$14=0,0,I14*(1-Начало!$B$14))</f>
        <v>0</v>
      </c>
      <c r="K14" s="1575"/>
      <c r="L14" s="226"/>
      <c r="M14" s="1636">
        <v>62000</v>
      </c>
      <c r="N14" s="226"/>
      <c r="O14" s="226"/>
      <c r="P14" s="226"/>
      <c r="Q14" s="226"/>
      <c r="R14" s="226"/>
      <c r="S14" s="1644">
        <f>J14*K14</f>
        <v>0</v>
      </c>
      <c r="T14" s="191">
        <f t="shared" ref="T14:U16" si="3">IF(OR(Y14="",$K$14=""),0,$K$14*Y14)</f>
        <v>0</v>
      </c>
      <c r="U14" s="191">
        <f t="shared" si="3"/>
        <v>0</v>
      </c>
      <c r="V14" s="400">
        <v>655</v>
      </c>
      <c r="W14" s="400">
        <v>290</v>
      </c>
      <c r="X14" s="400">
        <v>655</v>
      </c>
      <c r="Y14" s="396">
        <f t="shared" si="1"/>
        <v>0.12441725000000001</v>
      </c>
      <c r="Z14" s="400">
        <v>20</v>
      </c>
    </row>
    <row r="15" spans="1:26" s="25" customFormat="1" ht="15" customHeight="1">
      <c r="A15" s="271" t="s">
        <v>189</v>
      </c>
      <c r="B15" s="1626"/>
      <c r="C15" s="1597"/>
      <c r="D15" s="1600"/>
      <c r="E15" s="1629"/>
      <c r="F15" s="1629"/>
      <c r="G15" s="97" t="s">
        <v>443</v>
      </c>
      <c r="H15" s="26">
        <v>3</v>
      </c>
      <c r="I15" s="1619">
        <v>0</v>
      </c>
      <c r="J15" s="1617"/>
      <c r="K15" s="1624"/>
      <c r="L15" s="226"/>
      <c r="M15" s="1641"/>
      <c r="N15" s="226"/>
      <c r="O15" s="226"/>
      <c r="P15" s="226"/>
      <c r="Q15" s="226"/>
      <c r="R15" s="226"/>
      <c r="S15" s="1644"/>
      <c r="T15" s="191">
        <f t="shared" si="3"/>
        <v>0</v>
      </c>
      <c r="U15" s="191">
        <f t="shared" si="3"/>
        <v>0</v>
      </c>
      <c r="V15" s="400">
        <v>715</v>
      </c>
      <c r="W15" s="400">
        <v>123</v>
      </c>
      <c r="X15" s="400">
        <v>715</v>
      </c>
      <c r="Y15" s="396">
        <f t="shared" si="1"/>
        <v>6.2880674999999997E-2</v>
      </c>
      <c r="Z15" s="400">
        <v>5</v>
      </c>
    </row>
    <row r="16" spans="1:26" s="25" customFormat="1" ht="15" customHeight="1" thickBot="1">
      <c r="A16" s="272" t="s">
        <v>190</v>
      </c>
      <c r="B16" s="1627"/>
      <c r="C16" s="1598"/>
      <c r="D16" s="1601"/>
      <c r="E16" s="1630"/>
      <c r="F16" s="1630"/>
      <c r="G16" s="798" t="s">
        <v>475</v>
      </c>
      <c r="H16" s="543">
        <v>0.3</v>
      </c>
      <c r="I16" s="1620">
        <v>0</v>
      </c>
      <c r="J16" s="1574"/>
      <c r="K16" s="1576"/>
      <c r="L16" s="226"/>
      <c r="M16" s="1637"/>
      <c r="N16" s="226"/>
      <c r="O16" s="226"/>
      <c r="P16" s="226"/>
      <c r="Q16" s="226"/>
      <c r="R16" s="226"/>
      <c r="S16" s="1644"/>
      <c r="T16" s="191">
        <f t="shared" si="3"/>
        <v>0</v>
      </c>
      <c r="U16" s="191">
        <f t="shared" si="3"/>
        <v>0</v>
      </c>
      <c r="V16" s="400">
        <v>270</v>
      </c>
      <c r="W16" s="400">
        <v>50</v>
      </c>
      <c r="X16" s="400">
        <v>395</v>
      </c>
      <c r="Y16" s="396">
        <f t="shared" si="1"/>
        <v>5.3325000000000004E-3</v>
      </c>
      <c r="Z16" s="401">
        <v>0.60971428571428565</v>
      </c>
    </row>
    <row r="17" spans="1:28" s="25" customFormat="1" ht="15" customHeight="1">
      <c r="A17" s="270" t="s">
        <v>257</v>
      </c>
      <c r="B17" s="1625">
        <v>4.5</v>
      </c>
      <c r="C17" s="1596">
        <v>6</v>
      </c>
      <c r="D17" s="1599">
        <v>0.77400000000000002</v>
      </c>
      <c r="E17" s="1628">
        <v>16</v>
      </c>
      <c r="F17" s="1628">
        <v>34</v>
      </c>
      <c r="G17" s="99" t="s">
        <v>319</v>
      </c>
      <c r="H17" s="569">
        <v>16.5</v>
      </c>
      <c r="I17" s="1618">
        <v>870</v>
      </c>
      <c r="J17" s="1573">
        <f>IF(Начало!$B$14=0,0,I17*(1-Начало!$B$14))</f>
        <v>0</v>
      </c>
      <c r="K17" s="1575"/>
      <c r="L17" s="226"/>
      <c r="M17" s="1636">
        <v>65000</v>
      </c>
      <c r="N17" s="226"/>
      <c r="O17" s="226"/>
      <c r="P17" s="226"/>
      <c r="Q17" s="226"/>
      <c r="R17" s="226"/>
      <c r="S17" s="1644">
        <f>J17*K17</f>
        <v>0</v>
      </c>
      <c r="T17" s="191">
        <f t="shared" ref="T17:U19" si="4">IF(OR(Y17="",$K$17=""),0,$K$17*Y17)</f>
        <v>0</v>
      </c>
      <c r="U17" s="191">
        <f t="shared" si="4"/>
        <v>0</v>
      </c>
      <c r="V17" s="400">
        <v>655</v>
      </c>
      <c r="W17" s="400">
        <v>290</v>
      </c>
      <c r="X17" s="400">
        <v>655</v>
      </c>
      <c r="Y17" s="396">
        <f t="shared" si="1"/>
        <v>0.12441725000000001</v>
      </c>
      <c r="Z17" s="400">
        <v>20</v>
      </c>
    </row>
    <row r="18" spans="1:28" s="25" customFormat="1" ht="15" customHeight="1">
      <c r="A18" s="271" t="s">
        <v>189</v>
      </c>
      <c r="B18" s="1626"/>
      <c r="C18" s="1597"/>
      <c r="D18" s="1600"/>
      <c r="E18" s="1629"/>
      <c r="F18" s="1629"/>
      <c r="G18" s="97" t="s">
        <v>443</v>
      </c>
      <c r="H18" s="26">
        <v>3</v>
      </c>
      <c r="I18" s="1619">
        <v>0</v>
      </c>
      <c r="J18" s="1617"/>
      <c r="K18" s="1624"/>
      <c r="L18" s="226"/>
      <c r="M18" s="1641"/>
      <c r="N18" s="226"/>
      <c r="O18" s="226"/>
      <c r="P18" s="226"/>
      <c r="Q18" s="226"/>
      <c r="R18" s="226"/>
      <c r="S18" s="1644"/>
      <c r="T18" s="191">
        <f t="shared" si="4"/>
        <v>0</v>
      </c>
      <c r="U18" s="191">
        <f t="shared" si="4"/>
        <v>0</v>
      </c>
      <c r="V18" s="400">
        <v>715</v>
      </c>
      <c r="W18" s="400">
        <v>123</v>
      </c>
      <c r="X18" s="400">
        <v>715</v>
      </c>
      <c r="Y18" s="396">
        <f t="shared" si="1"/>
        <v>6.2880674999999997E-2</v>
      </c>
      <c r="Z18" s="400">
        <v>5</v>
      </c>
    </row>
    <row r="19" spans="1:28" s="25" customFormat="1" ht="15" customHeight="1" thickBot="1">
      <c r="A19" s="272" t="s">
        <v>190</v>
      </c>
      <c r="B19" s="1627"/>
      <c r="C19" s="1598"/>
      <c r="D19" s="1601"/>
      <c r="E19" s="1630"/>
      <c r="F19" s="1630"/>
      <c r="G19" s="798" t="s">
        <v>475</v>
      </c>
      <c r="H19" s="543">
        <v>0.3</v>
      </c>
      <c r="I19" s="1620">
        <v>0</v>
      </c>
      <c r="J19" s="1574"/>
      <c r="K19" s="1576"/>
      <c r="L19" s="226"/>
      <c r="M19" s="1637"/>
      <c r="N19" s="226"/>
      <c r="O19" s="226"/>
      <c r="P19" s="226"/>
      <c r="Q19" s="226"/>
      <c r="R19" s="226"/>
      <c r="S19" s="1644"/>
      <c r="T19" s="191">
        <f t="shared" si="4"/>
        <v>0</v>
      </c>
      <c r="U19" s="191">
        <f t="shared" si="4"/>
        <v>0</v>
      </c>
      <c r="V19" s="400">
        <v>270</v>
      </c>
      <c r="W19" s="400">
        <v>50</v>
      </c>
      <c r="X19" s="400">
        <v>395</v>
      </c>
      <c r="Y19" s="396">
        <f t="shared" si="1"/>
        <v>5.3325000000000004E-3</v>
      </c>
      <c r="Z19" s="401">
        <v>0.60971428571428565</v>
      </c>
    </row>
    <row r="20" spans="1:28" s="44" customFormat="1" ht="28.5" customHeight="1" thickBot="1">
      <c r="A20" s="1614" t="s">
        <v>925</v>
      </c>
      <c r="B20" s="1615"/>
      <c r="C20" s="1615"/>
      <c r="D20" s="1615"/>
      <c r="E20" s="1615"/>
      <c r="F20" s="1615"/>
      <c r="G20" s="1615"/>
      <c r="H20" s="1615"/>
      <c r="I20" s="1615"/>
      <c r="J20" s="1615"/>
      <c r="K20" s="1616"/>
      <c r="L20" s="126"/>
      <c r="M20" s="649"/>
      <c r="N20" s="126"/>
      <c r="O20" s="126"/>
      <c r="P20" s="126"/>
      <c r="Q20" s="226"/>
      <c r="R20" s="126"/>
      <c r="S20" s="190"/>
      <c r="T20" s="191"/>
      <c r="U20" s="191"/>
      <c r="V20" s="219"/>
      <c r="W20" s="219"/>
      <c r="X20" s="219"/>
      <c r="Y20" s="120"/>
      <c r="Z20" s="219"/>
      <c r="AA20" s="1"/>
      <c r="AB20" s="1"/>
    </row>
    <row r="21" spans="1:28" ht="24" customHeight="1" thickBot="1">
      <c r="A21" s="550" t="s">
        <v>922</v>
      </c>
      <c r="B21" s="299"/>
      <c r="C21" s="299"/>
      <c r="D21" s="299"/>
      <c r="E21" s="299"/>
      <c r="F21" s="299"/>
      <c r="G21" s="299"/>
      <c r="H21" s="299"/>
      <c r="I21" s="342"/>
      <c r="J21" s="300"/>
      <c r="K21" s="301"/>
      <c r="L21" s="116"/>
      <c r="M21" s="620"/>
      <c r="N21" s="116"/>
      <c r="O21" s="1057"/>
      <c r="P21" s="1057"/>
      <c r="Q21" s="226"/>
      <c r="R21" s="116"/>
      <c r="S21" s="190"/>
      <c r="T21" s="191"/>
      <c r="U21" s="191"/>
      <c r="V21" s="227"/>
      <c r="W21" s="227"/>
      <c r="X21" s="227"/>
      <c r="Y21" s="120"/>
    </row>
    <row r="22" spans="1:28" s="25" customFormat="1" ht="15" customHeight="1">
      <c r="A22" s="34" t="s">
        <v>258</v>
      </c>
      <c r="B22" s="1565">
        <v>5.7</v>
      </c>
      <c r="C22" s="1565">
        <v>9.66</v>
      </c>
      <c r="D22" s="1567">
        <v>0.98399999999999999</v>
      </c>
      <c r="E22" s="1612">
        <v>23.8</v>
      </c>
      <c r="F22" s="1569">
        <v>36</v>
      </c>
      <c r="G22" s="551" t="s">
        <v>191</v>
      </c>
      <c r="H22" s="801">
        <v>25</v>
      </c>
      <c r="I22" s="1571">
        <v>923</v>
      </c>
      <c r="J22" s="1573">
        <f>IF(Начало!$B$14=0,0,I22*(1-Начало!$B$14))</f>
        <v>0</v>
      </c>
      <c r="K22" s="1575"/>
      <c r="L22" s="116"/>
      <c r="M22" s="1636">
        <v>69000</v>
      </c>
      <c r="N22" s="116"/>
      <c r="O22" s="1057"/>
      <c r="P22" s="226"/>
      <c r="Q22" s="226"/>
      <c r="R22" s="116"/>
      <c r="S22" s="1644">
        <f>J22*K22</f>
        <v>0</v>
      </c>
      <c r="T22" s="191">
        <f>IF(OR(Y22="",$K$22=""),0,$K$22*Y22)</f>
        <v>0</v>
      </c>
      <c r="U22" s="191">
        <f>IF(OR(Z22="",$K$22=""),0,$K$22*Z22)</f>
        <v>0</v>
      </c>
      <c r="V22" s="411">
        <v>900</v>
      </c>
      <c r="W22" s="411">
        <v>237</v>
      </c>
      <c r="X22" s="411">
        <v>900</v>
      </c>
      <c r="Y22" s="396">
        <f t="shared" ref="Y22:Y33" si="5">(V22/1000)*(W22/1000)*(X22/1000)</f>
        <v>0.19197</v>
      </c>
      <c r="Z22" s="411">
        <v>30</v>
      </c>
    </row>
    <row r="23" spans="1:28" s="25" customFormat="1" ht="15" customHeight="1" thickBot="1">
      <c r="A23" s="23" t="s">
        <v>192</v>
      </c>
      <c r="B23" s="1566"/>
      <c r="C23" s="1566"/>
      <c r="D23" s="1568"/>
      <c r="E23" s="1613"/>
      <c r="F23" s="1570"/>
      <c r="G23" s="98" t="s">
        <v>467</v>
      </c>
      <c r="H23" s="543">
        <v>6</v>
      </c>
      <c r="I23" s="1572">
        <v>0</v>
      </c>
      <c r="J23" s="1574"/>
      <c r="K23" s="1576"/>
      <c r="L23" s="116"/>
      <c r="M23" s="1637"/>
      <c r="N23" s="116"/>
      <c r="O23" s="1057"/>
      <c r="P23" s="1057"/>
      <c r="Q23" s="226"/>
      <c r="R23" s="116"/>
      <c r="S23" s="1644"/>
      <c r="T23" s="191">
        <f>IF(OR(Y23="",$K$22=""),0,$K$22*Y23)</f>
        <v>0</v>
      </c>
      <c r="U23" s="191">
        <f>IF(OR(Z23="",$K$22=""),0,$K$22*Z23)</f>
        <v>0</v>
      </c>
      <c r="V23" s="802">
        <v>1035</v>
      </c>
      <c r="W23" s="802">
        <v>90</v>
      </c>
      <c r="X23" s="802">
        <v>1035</v>
      </c>
      <c r="Y23" s="396">
        <f t="shared" si="5"/>
        <v>9.6410249999999975E-2</v>
      </c>
      <c r="Z23" s="411">
        <v>9</v>
      </c>
    </row>
    <row r="24" spans="1:28" s="25" customFormat="1" ht="15" customHeight="1">
      <c r="A24" s="34" t="s">
        <v>259</v>
      </c>
      <c r="B24" s="1565">
        <v>7</v>
      </c>
      <c r="C24" s="1565">
        <v>11.55</v>
      </c>
      <c r="D24" s="1567">
        <v>1.2</v>
      </c>
      <c r="E24" s="1612">
        <v>25.2</v>
      </c>
      <c r="F24" s="1569">
        <v>37</v>
      </c>
      <c r="G24" s="796" t="s">
        <v>191</v>
      </c>
      <c r="H24" s="801">
        <v>25</v>
      </c>
      <c r="I24" s="1571">
        <v>955</v>
      </c>
      <c r="J24" s="1573">
        <f>IF(Начало!$B$14=0,0,I24*(1-Начало!$B$14))</f>
        <v>0</v>
      </c>
      <c r="K24" s="1575"/>
      <c r="L24" s="116"/>
      <c r="M24" s="1636">
        <v>72000</v>
      </c>
      <c r="N24" s="116"/>
      <c r="O24" s="1057"/>
      <c r="P24" s="226"/>
      <c r="Q24" s="226"/>
      <c r="R24" s="116"/>
      <c r="S24" s="1644">
        <f>J24*K24</f>
        <v>0</v>
      </c>
      <c r="T24" s="191">
        <f>IF(OR(Y24="",$K$24=""),0,$K$24*Y24)</f>
        <v>0</v>
      </c>
      <c r="U24" s="191">
        <f>IF(OR(Z24="",$K$24=""),0,$K$24*Z24)</f>
        <v>0</v>
      </c>
      <c r="V24" s="411">
        <v>900</v>
      </c>
      <c r="W24" s="411">
        <v>237</v>
      </c>
      <c r="X24" s="411">
        <v>900</v>
      </c>
      <c r="Y24" s="396">
        <f t="shared" si="5"/>
        <v>0.19197</v>
      </c>
      <c r="Z24" s="411">
        <v>30</v>
      </c>
    </row>
    <row r="25" spans="1:28" s="25" customFormat="1" ht="15" customHeight="1" thickBot="1">
      <c r="A25" s="23" t="s">
        <v>192</v>
      </c>
      <c r="B25" s="1566"/>
      <c r="C25" s="1566"/>
      <c r="D25" s="1568"/>
      <c r="E25" s="1613"/>
      <c r="F25" s="1570"/>
      <c r="G25" s="98" t="s">
        <v>467</v>
      </c>
      <c r="H25" s="543">
        <v>6</v>
      </c>
      <c r="I25" s="1572">
        <v>0</v>
      </c>
      <c r="J25" s="1574"/>
      <c r="K25" s="1576"/>
      <c r="L25" s="116"/>
      <c r="M25" s="1637"/>
      <c r="N25" s="116"/>
      <c r="O25" s="1057"/>
      <c r="P25" s="1057"/>
      <c r="Q25" s="226"/>
      <c r="R25" s="116"/>
      <c r="S25" s="1644"/>
      <c r="T25" s="191">
        <f>IF(OR(Y25="",$K$24=""),0,$K$24*Y25)</f>
        <v>0</v>
      </c>
      <c r="U25" s="191">
        <f>IF(OR(Z25="",$K$24=""),0,$K$24*Z25)</f>
        <v>0</v>
      </c>
      <c r="V25" s="802">
        <v>1035</v>
      </c>
      <c r="W25" s="802">
        <v>90</v>
      </c>
      <c r="X25" s="802">
        <v>1035</v>
      </c>
      <c r="Y25" s="396">
        <f t="shared" si="5"/>
        <v>9.6410249999999975E-2</v>
      </c>
      <c r="Z25" s="411">
        <v>9</v>
      </c>
    </row>
    <row r="26" spans="1:28" s="25" customFormat="1" ht="15" customHeight="1">
      <c r="A26" s="34" t="s">
        <v>260</v>
      </c>
      <c r="B26" s="1565">
        <v>7.27</v>
      </c>
      <c r="C26" s="1565">
        <v>12.42</v>
      </c>
      <c r="D26" s="1567">
        <v>1.248</v>
      </c>
      <c r="E26" s="1612">
        <v>27</v>
      </c>
      <c r="F26" s="1569">
        <v>38</v>
      </c>
      <c r="G26" s="796" t="s">
        <v>191</v>
      </c>
      <c r="H26" s="801">
        <v>30.5</v>
      </c>
      <c r="I26" s="1571">
        <v>1105</v>
      </c>
      <c r="J26" s="1573">
        <f>IF(Начало!$B$14=0,0,I26*(1-Начало!$B$14))</f>
        <v>0</v>
      </c>
      <c r="K26" s="1575"/>
      <c r="L26" s="116"/>
      <c r="M26" s="1636">
        <v>83000</v>
      </c>
      <c r="N26" s="116"/>
      <c r="O26" s="1057"/>
      <c r="P26" s="226"/>
      <c r="Q26" s="226"/>
      <c r="R26" s="116"/>
      <c r="S26" s="1644">
        <f>J26*K26</f>
        <v>0</v>
      </c>
      <c r="T26" s="191">
        <f>IF(OR(Y26="",$K$26=""),0,$K$26*Y26)</f>
        <v>0</v>
      </c>
      <c r="U26" s="191">
        <f>IF(OR(Z26="",$K$26=""),0,$K$26*Z26)</f>
        <v>0</v>
      </c>
      <c r="V26" s="802">
        <v>900</v>
      </c>
      <c r="W26" s="802">
        <v>307</v>
      </c>
      <c r="X26" s="802">
        <v>900</v>
      </c>
      <c r="Y26" s="396">
        <f t="shared" si="5"/>
        <v>0.24867</v>
      </c>
      <c r="Z26" s="411">
        <v>36.200000000000003</v>
      </c>
    </row>
    <row r="27" spans="1:28" s="25" customFormat="1" ht="15" customHeight="1" thickBot="1">
      <c r="A27" s="23" t="s">
        <v>192</v>
      </c>
      <c r="B27" s="1566"/>
      <c r="C27" s="1566"/>
      <c r="D27" s="1568"/>
      <c r="E27" s="1613"/>
      <c r="F27" s="1570"/>
      <c r="G27" s="98" t="s">
        <v>467</v>
      </c>
      <c r="H27" s="543">
        <v>6</v>
      </c>
      <c r="I27" s="1572">
        <v>0</v>
      </c>
      <c r="J27" s="1574"/>
      <c r="K27" s="1576"/>
      <c r="L27" s="116"/>
      <c r="M27" s="1637"/>
      <c r="N27" s="116"/>
      <c r="O27" s="1057"/>
      <c r="P27" s="1057"/>
      <c r="Q27" s="226"/>
      <c r="R27" s="116"/>
      <c r="S27" s="1644"/>
      <c r="T27" s="191">
        <f>IF(OR(Y27="",$K$26=""),0,$K$26*Y27)</f>
        <v>0</v>
      </c>
      <c r="U27" s="191">
        <f>IF(OR(Z27="",$K$26=""),0,$K$26*Z27)</f>
        <v>0</v>
      </c>
      <c r="V27" s="802">
        <v>1035</v>
      </c>
      <c r="W27" s="802">
        <v>90</v>
      </c>
      <c r="X27" s="802">
        <v>1035</v>
      </c>
      <c r="Y27" s="396">
        <f t="shared" si="5"/>
        <v>9.6410249999999975E-2</v>
      </c>
      <c r="Z27" s="411">
        <v>9</v>
      </c>
    </row>
    <row r="28" spans="1:28" s="25" customFormat="1" ht="15" customHeight="1">
      <c r="A28" s="34" t="s">
        <v>261</v>
      </c>
      <c r="B28" s="1565">
        <v>8.2200000000000006</v>
      </c>
      <c r="C28" s="1565">
        <v>13.85</v>
      </c>
      <c r="D28" s="1567">
        <v>1.4159999999999999</v>
      </c>
      <c r="E28" s="1612">
        <v>31.2</v>
      </c>
      <c r="F28" s="1569">
        <v>39</v>
      </c>
      <c r="G28" s="796" t="s">
        <v>191</v>
      </c>
      <c r="H28" s="801">
        <v>30.5</v>
      </c>
      <c r="I28" s="1571">
        <v>1139</v>
      </c>
      <c r="J28" s="1573">
        <f>IF(Начало!$B$14=0,0,I28*(1-Начало!$B$14))</f>
        <v>0</v>
      </c>
      <c r="K28" s="1575"/>
      <c r="L28" s="116"/>
      <c r="M28" s="1636">
        <v>85000</v>
      </c>
      <c r="N28" s="116"/>
      <c r="O28" s="1057"/>
      <c r="P28" s="226"/>
      <c r="Q28" s="226"/>
      <c r="R28" s="116"/>
      <c r="S28" s="1644">
        <f>J28*K28</f>
        <v>0</v>
      </c>
      <c r="T28" s="191">
        <f>IF(OR(Y28="",$K$28=""),0,$K$28*Y28)</f>
        <v>0</v>
      </c>
      <c r="U28" s="191">
        <f>IF(OR(Z28="",$K$28=""),0,$K$28*Z28)</f>
        <v>0</v>
      </c>
      <c r="V28" s="802">
        <v>900</v>
      </c>
      <c r="W28" s="802">
        <v>307</v>
      </c>
      <c r="X28" s="802">
        <v>900</v>
      </c>
      <c r="Y28" s="396">
        <f t="shared" si="5"/>
        <v>0.24867</v>
      </c>
      <c r="Z28" s="411">
        <v>36.200000000000003</v>
      </c>
    </row>
    <row r="29" spans="1:28" s="25" customFormat="1" ht="15" customHeight="1" thickBot="1">
      <c r="A29" s="23" t="s">
        <v>192</v>
      </c>
      <c r="B29" s="1566"/>
      <c r="C29" s="1566"/>
      <c r="D29" s="1568"/>
      <c r="E29" s="1613"/>
      <c r="F29" s="1570"/>
      <c r="G29" s="98" t="s">
        <v>467</v>
      </c>
      <c r="H29" s="543">
        <v>6</v>
      </c>
      <c r="I29" s="1572">
        <v>0</v>
      </c>
      <c r="J29" s="1574"/>
      <c r="K29" s="1576"/>
      <c r="L29" s="116"/>
      <c r="M29" s="1637"/>
      <c r="N29" s="116"/>
      <c r="O29" s="1057"/>
      <c r="P29" s="1057"/>
      <c r="Q29" s="226"/>
      <c r="R29" s="116"/>
      <c r="S29" s="1644"/>
      <c r="T29" s="191">
        <f>IF(OR(Y29="",$K$28=""),0,$K$28*Y29)</f>
        <v>0</v>
      </c>
      <c r="U29" s="191">
        <f>IF(OR(Z29="",$K$28=""),0,$K$28*Z29)</f>
        <v>0</v>
      </c>
      <c r="V29" s="802">
        <v>1035</v>
      </c>
      <c r="W29" s="802">
        <v>90</v>
      </c>
      <c r="X29" s="802">
        <v>1035</v>
      </c>
      <c r="Y29" s="396">
        <f t="shared" si="5"/>
        <v>9.6410249999999975E-2</v>
      </c>
      <c r="Z29" s="411">
        <v>9</v>
      </c>
    </row>
    <row r="30" spans="1:28" s="25" customFormat="1" ht="15" customHeight="1">
      <c r="A30" s="34" t="s">
        <v>262</v>
      </c>
      <c r="B30" s="1565">
        <v>10.39</v>
      </c>
      <c r="C30" s="1565">
        <v>17.579999999999998</v>
      </c>
      <c r="D30" s="1567">
        <v>1.788</v>
      </c>
      <c r="E30" s="1612">
        <v>44</v>
      </c>
      <c r="F30" s="1569">
        <v>40</v>
      </c>
      <c r="G30" s="796" t="s">
        <v>191</v>
      </c>
      <c r="H30" s="801">
        <v>30.5</v>
      </c>
      <c r="I30" s="1571">
        <v>1167</v>
      </c>
      <c r="J30" s="1573">
        <f>IF(Начало!$B$14=0,0,I30*(1-Начало!$B$14))</f>
        <v>0</v>
      </c>
      <c r="K30" s="1575"/>
      <c r="L30" s="116"/>
      <c r="M30" s="1636">
        <v>88000</v>
      </c>
      <c r="N30" s="116"/>
      <c r="O30" s="1057"/>
      <c r="P30" s="226"/>
      <c r="Q30" s="226"/>
      <c r="R30" s="116"/>
      <c r="S30" s="1644">
        <f>J30*K30</f>
        <v>0</v>
      </c>
      <c r="T30" s="191">
        <f>IF(OR(Y30="",$K$30=""),0,$K$30*Y30)</f>
        <v>0</v>
      </c>
      <c r="U30" s="191">
        <f>IF(OR(Z30="",$K$30=""),0,$K$30*Z30)</f>
        <v>0</v>
      </c>
      <c r="V30" s="802">
        <v>900</v>
      </c>
      <c r="W30" s="802">
        <v>307</v>
      </c>
      <c r="X30" s="802">
        <v>900</v>
      </c>
      <c r="Y30" s="396">
        <f t="shared" si="5"/>
        <v>0.24867</v>
      </c>
      <c r="Z30" s="411">
        <v>36.200000000000003</v>
      </c>
    </row>
    <row r="31" spans="1:28" s="25" customFormat="1" ht="15" customHeight="1" thickBot="1">
      <c r="A31" s="23" t="s">
        <v>192</v>
      </c>
      <c r="B31" s="1566"/>
      <c r="C31" s="1566"/>
      <c r="D31" s="1568"/>
      <c r="E31" s="1613"/>
      <c r="F31" s="1570"/>
      <c r="G31" s="98" t="s">
        <v>467</v>
      </c>
      <c r="H31" s="543">
        <v>6</v>
      </c>
      <c r="I31" s="1572">
        <v>0</v>
      </c>
      <c r="J31" s="1574"/>
      <c r="K31" s="1576"/>
      <c r="L31" s="116"/>
      <c r="M31" s="1637"/>
      <c r="N31" s="116"/>
      <c r="O31" s="1057"/>
      <c r="P31" s="1057"/>
      <c r="Q31" s="226"/>
      <c r="R31" s="116"/>
      <c r="S31" s="1644"/>
      <c r="T31" s="191">
        <f>IF(OR(Y31="",$K$30=""),0,$K$30*Y31)</f>
        <v>0</v>
      </c>
      <c r="U31" s="191">
        <f>IF(OR(Z31="",$K$30=""),0,$K$30*Z31)</f>
        <v>0</v>
      </c>
      <c r="V31" s="802">
        <v>1035</v>
      </c>
      <c r="W31" s="802">
        <v>90</v>
      </c>
      <c r="X31" s="802">
        <v>1035</v>
      </c>
      <c r="Y31" s="396">
        <f t="shared" si="5"/>
        <v>9.6410249999999975E-2</v>
      </c>
      <c r="Z31" s="411">
        <v>9</v>
      </c>
    </row>
    <row r="32" spans="1:28" s="25" customFormat="1" ht="15" customHeight="1">
      <c r="A32" s="34" t="s">
        <v>263</v>
      </c>
      <c r="B32" s="1565">
        <v>12.9</v>
      </c>
      <c r="C32" s="1565">
        <v>17.600000000000001</v>
      </c>
      <c r="D32" s="1567">
        <v>2.214</v>
      </c>
      <c r="E32" s="1612">
        <v>40</v>
      </c>
      <c r="F32" s="1569">
        <v>41</v>
      </c>
      <c r="G32" s="796" t="s">
        <v>191</v>
      </c>
      <c r="H32" s="801">
        <v>35</v>
      </c>
      <c r="I32" s="1571">
        <v>1199</v>
      </c>
      <c r="J32" s="1573">
        <f>IF(Начало!$B$14=0,0,I32*(1-Начало!$B$14))</f>
        <v>0</v>
      </c>
      <c r="K32" s="1575"/>
      <c r="L32" s="116"/>
      <c r="M32" s="1636">
        <v>90000</v>
      </c>
      <c r="N32" s="116"/>
      <c r="O32" s="1057"/>
      <c r="P32" s="226"/>
      <c r="Q32" s="226"/>
      <c r="R32" s="116"/>
      <c r="S32" s="1644">
        <f>J32*K32</f>
        <v>0</v>
      </c>
      <c r="T32" s="191">
        <f>IF(OR(Y32="",$K$32=""),0,$K$32*Y32)</f>
        <v>0</v>
      </c>
      <c r="U32" s="191">
        <f>IF(OR(Z32="",$K$32=""),0,$K$32*Z32)</f>
        <v>0</v>
      </c>
      <c r="V32" s="802">
        <v>900</v>
      </c>
      <c r="W32" s="802">
        <v>307</v>
      </c>
      <c r="X32" s="802">
        <v>900</v>
      </c>
      <c r="Y32" s="396">
        <f t="shared" si="5"/>
        <v>0.24867</v>
      </c>
      <c r="Z32" s="411">
        <v>41</v>
      </c>
    </row>
    <row r="33" spans="1:28" s="25" customFormat="1" ht="15" customHeight="1" thickBot="1">
      <c r="A33" s="23" t="s">
        <v>192</v>
      </c>
      <c r="B33" s="1566"/>
      <c r="C33" s="1566"/>
      <c r="D33" s="1568"/>
      <c r="E33" s="1613"/>
      <c r="F33" s="1570"/>
      <c r="G33" s="98" t="s">
        <v>467</v>
      </c>
      <c r="H33" s="543">
        <v>6</v>
      </c>
      <c r="I33" s="1572">
        <v>0</v>
      </c>
      <c r="J33" s="1574"/>
      <c r="K33" s="1576"/>
      <c r="L33" s="116"/>
      <c r="M33" s="1637"/>
      <c r="N33" s="116"/>
      <c r="O33" s="1057"/>
      <c r="P33" s="1057"/>
      <c r="Q33" s="226"/>
      <c r="R33" s="116"/>
      <c r="S33" s="1644"/>
      <c r="T33" s="191">
        <f>IF(OR(Y33="",$K$32=""),0,$K$32*Y33)</f>
        <v>0</v>
      </c>
      <c r="U33" s="191">
        <f>IF(OR(Z33="",$K$32=""),0,$K$32*Z33)</f>
        <v>0</v>
      </c>
      <c r="V33" s="802">
        <v>1035</v>
      </c>
      <c r="W33" s="802">
        <v>90</v>
      </c>
      <c r="X33" s="802">
        <v>1035</v>
      </c>
      <c r="Y33" s="396">
        <f t="shared" si="5"/>
        <v>9.6410249999999975E-2</v>
      </c>
      <c r="Z33" s="411">
        <v>9</v>
      </c>
    </row>
    <row r="34" spans="1:28" s="44" customFormat="1" ht="27" customHeight="1" thickBot="1">
      <c r="A34" s="1583" t="s">
        <v>926</v>
      </c>
      <c r="B34" s="1584"/>
      <c r="C34" s="1584"/>
      <c r="D34" s="1584"/>
      <c r="E34" s="1584"/>
      <c r="F34" s="1584"/>
      <c r="G34" s="1584"/>
      <c r="H34" s="1584"/>
      <c r="I34" s="1584"/>
      <c r="J34" s="1584"/>
      <c r="K34" s="1585"/>
      <c r="L34" s="126"/>
      <c r="M34" s="649"/>
      <c r="N34" s="126"/>
      <c r="O34" s="126"/>
      <c r="P34" s="126"/>
      <c r="Q34" s="226"/>
      <c r="R34" s="126"/>
      <c r="S34" s="190"/>
      <c r="T34" s="191"/>
      <c r="U34" s="191"/>
      <c r="V34" s="219"/>
      <c r="W34" s="219"/>
      <c r="X34" s="219"/>
      <c r="Y34" s="120"/>
      <c r="Z34" s="219"/>
      <c r="AA34" s="1"/>
      <c r="AB34" s="1"/>
    </row>
    <row r="35" spans="1:28" ht="24" customHeight="1" thickBot="1">
      <c r="A35" s="309" t="s">
        <v>924</v>
      </c>
      <c r="B35" s="299"/>
      <c r="C35" s="299"/>
      <c r="D35" s="299"/>
      <c r="E35" s="299"/>
      <c r="F35" s="299"/>
      <c r="G35" s="299"/>
      <c r="H35" s="299"/>
      <c r="I35" s="342"/>
      <c r="J35" s="300"/>
      <c r="K35" s="301"/>
      <c r="L35" s="116"/>
      <c r="M35" s="620"/>
      <c r="N35" s="116"/>
      <c r="O35" s="1057"/>
      <c r="P35" s="1057"/>
      <c r="Q35" s="226"/>
      <c r="R35" s="116"/>
      <c r="S35" s="190"/>
      <c r="T35" s="191"/>
      <c r="U35" s="191"/>
      <c r="V35" s="227"/>
      <c r="W35" s="227"/>
      <c r="X35" s="227"/>
      <c r="Y35" s="120"/>
    </row>
    <row r="36" spans="1:28" s="25" customFormat="1" ht="15" customHeight="1">
      <c r="A36" s="176" t="s">
        <v>1381</v>
      </c>
      <c r="B36" s="570">
        <v>3.04</v>
      </c>
      <c r="C36" s="570">
        <v>5.13</v>
      </c>
      <c r="D36" s="547">
        <v>0.52</v>
      </c>
      <c r="E36" s="569">
        <v>14</v>
      </c>
      <c r="F36" s="548">
        <v>32</v>
      </c>
      <c r="G36" s="21" t="s">
        <v>869</v>
      </c>
      <c r="H36" s="569">
        <v>12.8</v>
      </c>
      <c r="I36" s="1607">
        <v>914</v>
      </c>
      <c r="J36" s="1605">
        <f>IF(Начало!$B$14=0,0,I36*(1-Начало!$B$14))</f>
        <v>0</v>
      </c>
      <c r="K36" s="1575"/>
      <c r="L36" s="116"/>
      <c r="M36" s="1636">
        <v>69000</v>
      </c>
      <c r="N36" s="217"/>
      <c r="O36" s="217"/>
      <c r="P36" s="226"/>
      <c r="Q36" s="226"/>
      <c r="R36" s="116"/>
      <c r="S36" s="1644">
        <f>J36*K36</f>
        <v>0</v>
      </c>
      <c r="T36" s="191">
        <f t="shared" ref="T36:T41" si="6">IF(OR(Y36="",K36=""),0,K36*Y36)</f>
        <v>0</v>
      </c>
      <c r="U36" s="191">
        <f t="shared" ref="U36:U41" si="7">IF(OR(Z36="",K36=""),0,K36*Z36)</f>
        <v>0</v>
      </c>
      <c r="V36" s="400">
        <v>1155</v>
      </c>
      <c r="W36" s="400">
        <v>245</v>
      </c>
      <c r="X36" s="400">
        <v>490</v>
      </c>
      <c r="Y36" s="396">
        <f t="shared" ref="Y36:Y41" si="8">(V36/1000)*(W36/1000)*(X36/1000)</f>
        <v>0.13865775</v>
      </c>
      <c r="Z36" s="400">
        <v>16.600000000000001</v>
      </c>
    </row>
    <row r="37" spans="1:28" s="25" customFormat="1" ht="15" customHeight="1" thickBot="1">
      <c r="A37" s="230" t="s">
        <v>320</v>
      </c>
      <c r="B37" s="803"/>
      <c r="C37" s="803"/>
      <c r="D37" s="804"/>
      <c r="E37" s="805"/>
      <c r="F37" s="806"/>
      <c r="G37" s="522" t="s">
        <v>439</v>
      </c>
      <c r="H37" s="805">
        <v>3.5</v>
      </c>
      <c r="I37" s="1608"/>
      <c r="J37" s="1606"/>
      <c r="K37" s="1576"/>
      <c r="L37" s="116"/>
      <c r="M37" s="1637"/>
      <c r="N37" s="217"/>
      <c r="O37" s="217"/>
      <c r="P37" s="217"/>
      <c r="Q37" s="226"/>
      <c r="R37" s="116"/>
      <c r="S37" s="1644"/>
      <c r="T37" s="191">
        <f t="shared" si="6"/>
        <v>0</v>
      </c>
      <c r="U37" s="191">
        <f t="shared" si="7"/>
        <v>0</v>
      </c>
      <c r="V37" s="400">
        <v>1232</v>
      </c>
      <c r="W37" s="400">
        <v>107</v>
      </c>
      <c r="X37" s="400">
        <v>517</v>
      </c>
      <c r="Y37" s="396">
        <f t="shared" si="8"/>
        <v>6.8153008000000001E-2</v>
      </c>
      <c r="Z37" s="400">
        <v>5.2</v>
      </c>
    </row>
    <row r="38" spans="1:28" s="25" customFormat="1" ht="15" customHeight="1">
      <c r="A38" s="176" t="s">
        <v>1382</v>
      </c>
      <c r="B38" s="570">
        <v>3.79</v>
      </c>
      <c r="C38" s="570">
        <v>6.41</v>
      </c>
      <c r="D38" s="547">
        <v>0.65</v>
      </c>
      <c r="E38" s="569">
        <v>20</v>
      </c>
      <c r="F38" s="548">
        <v>34</v>
      </c>
      <c r="G38" s="21" t="s">
        <v>869</v>
      </c>
      <c r="H38" s="569">
        <v>12.8</v>
      </c>
      <c r="I38" s="1607">
        <v>945</v>
      </c>
      <c r="J38" s="1605">
        <f>IF(Начало!$B$14=0,0,I38*(1-Начало!$B$14))</f>
        <v>0</v>
      </c>
      <c r="K38" s="1575"/>
      <c r="L38" s="116"/>
      <c r="M38" s="1636">
        <v>71000</v>
      </c>
      <c r="N38" s="217"/>
      <c r="O38" s="217"/>
      <c r="P38" s="226"/>
      <c r="Q38" s="226"/>
      <c r="R38" s="116"/>
      <c r="S38" s="1644">
        <f>J38*K38</f>
        <v>0</v>
      </c>
      <c r="T38" s="191">
        <f t="shared" si="6"/>
        <v>0</v>
      </c>
      <c r="U38" s="191">
        <f t="shared" si="7"/>
        <v>0</v>
      </c>
      <c r="V38" s="400">
        <v>1155</v>
      </c>
      <c r="W38" s="400">
        <v>245</v>
      </c>
      <c r="X38" s="400">
        <v>490</v>
      </c>
      <c r="Y38" s="396">
        <f t="shared" si="8"/>
        <v>0.13865775</v>
      </c>
      <c r="Z38" s="400">
        <v>16.600000000000001</v>
      </c>
    </row>
    <row r="39" spans="1:28" s="25" customFormat="1" ht="15" customHeight="1" thickBot="1">
      <c r="A39" s="169" t="s">
        <v>320</v>
      </c>
      <c r="B39" s="546"/>
      <c r="C39" s="546"/>
      <c r="D39" s="544"/>
      <c r="E39" s="543"/>
      <c r="F39" s="545"/>
      <c r="G39" s="799" t="s">
        <v>439</v>
      </c>
      <c r="H39" s="543">
        <v>3.5</v>
      </c>
      <c r="I39" s="1608"/>
      <c r="J39" s="1606"/>
      <c r="K39" s="1576"/>
      <c r="L39" s="116"/>
      <c r="M39" s="1637"/>
      <c r="N39" s="217"/>
      <c r="O39" s="217"/>
      <c r="P39" s="217"/>
      <c r="Q39" s="226"/>
      <c r="R39" s="116"/>
      <c r="S39" s="1644"/>
      <c r="T39" s="191">
        <f t="shared" si="6"/>
        <v>0</v>
      </c>
      <c r="U39" s="191">
        <f t="shared" si="7"/>
        <v>0</v>
      </c>
      <c r="V39" s="400">
        <v>1232</v>
      </c>
      <c r="W39" s="400">
        <v>107</v>
      </c>
      <c r="X39" s="400">
        <v>517</v>
      </c>
      <c r="Y39" s="396">
        <f t="shared" si="8"/>
        <v>6.8153008000000001E-2</v>
      </c>
      <c r="Z39" s="400">
        <v>5.2</v>
      </c>
    </row>
    <row r="40" spans="1:28" s="86" customFormat="1" ht="15" customHeight="1">
      <c r="A40" s="176" t="s">
        <v>1498</v>
      </c>
      <c r="B40" s="570">
        <v>5.09</v>
      </c>
      <c r="C40" s="570">
        <v>5.57</v>
      </c>
      <c r="D40" s="1181">
        <v>0.87</v>
      </c>
      <c r="E40" s="1187">
        <v>38.22</v>
      </c>
      <c r="F40" s="1184">
        <v>33.1</v>
      </c>
      <c r="G40" s="21" t="s">
        <v>1499</v>
      </c>
      <c r="H40" s="1187">
        <v>17.5</v>
      </c>
      <c r="I40" s="1607">
        <v>1514</v>
      </c>
      <c r="J40" s="1605">
        <f>IF(Начало!$B$14=0,0,I40*(1-Начало!$B$14))</f>
        <v>0</v>
      </c>
      <c r="K40" s="1575"/>
      <c r="L40" s="1193"/>
      <c r="M40" s="1636">
        <v>114000</v>
      </c>
      <c r="N40" s="217"/>
      <c r="O40" s="217"/>
      <c r="P40" s="226"/>
      <c r="Q40" s="226"/>
      <c r="R40" s="1193"/>
      <c r="S40" s="1644">
        <f>J40*K40</f>
        <v>0</v>
      </c>
      <c r="T40" s="191">
        <f t="shared" si="6"/>
        <v>0</v>
      </c>
      <c r="U40" s="191">
        <f t="shared" si="7"/>
        <v>0</v>
      </c>
      <c r="V40" s="411">
        <v>1400</v>
      </c>
      <c r="W40" s="411">
        <v>295</v>
      </c>
      <c r="X40" s="411">
        <v>505</v>
      </c>
      <c r="Y40" s="396">
        <f t="shared" si="8"/>
        <v>0.208565</v>
      </c>
      <c r="Z40" s="411">
        <v>16.600000000000001</v>
      </c>
    </row>
    <row r="41" spans="1:28" s="86" customFormat="1" ht="15" customHeight="1" thickBot="1">
      <c r="A41" s="169" t="s">
        <v>1500</v>
      </c>
      <c r="B41" s="546"/>
      <c r="C41" s="546"/>
      <c r="D41" s="1183"/>
      <c r="E41" s="1189"/>
      <c r="F41" s="1186"/>
      <c r="G41" s="1195" t="s">
        <v>440</v>
      </c>
      <c r="H41" s="1189">
        <v>4</v>
      </c>
      <c r="I41" s="1608"/>
      <c r="J41" s="1606"/>
      <c r="K41" s="1576"/>
      <c r="L41" s="1193"/>
      <c r="M41" s="1637"/>
      <c r="N41" s="217"/>
      <c r="O41" s="217"/>
      <c r="P41" s="217"/>
      <c r="Q41" s="226"/>
      <c r="R41" s="1193"/>
      <c r="S41" s="1644"/>
      <c r="T41" s="191">
        <f t="shared" si="6"/>
        <v>0</v>
      </c>
      <c r="U41" s="191">
        <f t="shared" si="7"/>
        <v>0</v>
      </c>
      <c r="V41" s="411">
        <v>1410</v>
      </c>
      <c r="W41" s="411">
        <v>95</v>
      </c>
      <c r="X41" s="411">
        <v>560</v>
      </c>
      <c r="Y41" s="396">
        <f t="shared" si="8"/>
        <v>7.5011999999999995E-2</v>
      </c>
      <c r="Z41" s="411">
        <v>5.4</v>
      </c>
    </row>
    <row r="42" spans="1:28" s="25" customFormat="1" ht="30" customHeight="1" thickBot="1">
      <c r="A42" s="1614" t="s">
        <v>927</v>
      </c>
      <c r="B42" s="1615"/>
      <c r="C42" s="1615"/>
      <c r="D42" s="1615"/>
      <c r="E42" s="1615"/>
      <c r="F42" s="1615"/>
      <c r="G42" s="1615"/>
      <c r="H42" s="1615"/>
      <c r="I42" s="1615"/>
      <c r="J42" s="1615"/>
      <c r="K42" s="1616"/>
      <c r="L42" s="126"/>
      <c r="M42" s="649"/>
      <c r="N42" s="126"/>
      <c r="O42" s="126"/>
      <c r="P42" s="126"/>
      <c r="Q42" s="226"/>
      <c r="R42" s="126"/>
      <c r="S42" s="191"/>
      <c r="T42" s="191"/>
      <c r="U42" s="192"/>
      <c r="V42" s="192"/>
      <c r="W42" s="192"/>
      <c r="X42" s="120"/>
      <c r="Y42" s="192"/>
      <c r="Z42" s="192"/>
    </row>
    <row r="43" spans="1:28" ht="24" customHeight="1" thickBot="1">
      <c r="A43" s="1401" t="s">
        <v>928</v>
      </c>
      <c r="B43" s="1402"/>
      <c r="C43" s="1402"/>
      <c r="D43" s="1402"/>
      <c r="E43" s="1402"/>
      <c r="F43" s="1402"/>
      <c r="G43" s="1402"/>
      <c r="H43" s="1402"/>
      <c r="I43" s="1402"/>
      <c r="J43" s="1402"/>
      <c r="K43" s="1403"/>
      <c r="L43" s="116"/>
      <c r="M43" s="620"/>
      <c r="N43" s="116"/>
      <c r="O43" s="1057"/>
      <c r="P43" s="1057"/>
      <c r="Q43" s="226"/>
      <c r="R43" s="116"/>
      <c r="S43" s="190"/>
      <c r="T43" s="191"/>
      <c r="U43" s="191"/>
      <c r="V43" s="227"/>
      <c r="W43" s="227"/>
      <c r="X43" s="227"/>
      <c r="Y43" s="120"/>
    </row>
    <row r="44" spans="1:28" ht="15" customHeight="1">
      <c r="A44" s="15" t="s">
        <v>54</v>
      </c>
      <c r="B44" s="27">
        <v>2.63</v>
      </c>
      <c r="C44" s="27">
        <v>3.36</v>
      </c>
      <c r="D44" s="542">
        <v>0.45200000000000001</v>
      </c>
      <c r="E44" s="27">
        <v>29.4</v>
      </c>
      <c r="F44" s="404">
        <v>20</v>
      </c>
      <c r="G44" s="97" t="s">
        <v>67</v>
      </c>
      <c r="H44" s="26">
        <v>13</v>
      </c>
      <c r="I44" s="1076">
        <v>833</v>
      </c>
      <c r="J44" s="101">
        <f>IF(Начало!$B$14=0,0,I44*(1-Начало!$B$14))</f>
        <v>0</v>
      </c>
      <c r="K44" s="134"/>
      <c r="L44" s="116"/>
      <c r="M44" s="472">
        <v>62000</v>
      </c>
      <c r="N44" s="116"/>
      <c r="O44" s="1057"/>
      <c r="P44" s="226"/>
      <c r="Q44" s="226"/>
      <c r="R44" s="116"/>
      <c r="S44" s="190">
        <f>J44*K44</f>
        <v>0</v>
      </c>
      <c r="T44" s="191">
        <f>IF(OR(Y44="",K44=""),0,K44*Y44)</f>
        <v>0</v>
      </c>
      <c r="U44" s="191">
        <f>IF(OR(Z44="",K44=""),0,K44*Z44)</f>
        <v>0</v>
      </c>
      <c r="V44" s="402">
        <v>1020</v>
      </c>
      <c r="W44" s="402">
        <v>390</v>
      </c>
      <c r="X44" s="402">
        <v>315</v>
      </c>
      <c r="Y44" s="403">
        <f>(V44/1000)*(W44/1000)*(X44/1000)</f>
        <v>0.125307</v>
      </c>
      <c r="Z44" s="399">
        <v>16.3</v>
      </c>
    </row>
    <row r="45" spans="1:28" ht="15" customHeight="1">
      <c r="A45" s="15" t="s">
        <v>55</v>
      </c>
      <c r="B45" s="27">
        <v>2.97</v>
      </c>
      <c r="C45" s="27">
        <v>3.91</v>
      </c>
      <c r="D45" s="542">
        <v>0.51100000000000001</v>
      </c>
      <c r="E45" s="27">
        <v>35.6</v>
      </c>
      <c r="F45" s="404">
        <v>24</v>
      </c>
      <c r="G45" s="97" t="s">
        <v>67</v>
      </c>
      <c r="H45" s="26">
        <v>13</v>
      </c>
      <c r="I45" s="1076">
        <v>850</v>
      </c>
      <c r="J45" s="101">
        <f>IF(Начало!$B$14=0,0,I45*(1-Начало!$B$14))</f>
        <v>0</v>
      </c>
      <c r="K45" s="134"/>
      <c r="L45" s="116"/>
      <c r="M45" s="472">
        <v>64000</v>
      </c>
      <c r="N45" s="116"/>
      <c r="O45" s="1057"/>
      <c r="P45" s="226"/>
      <c r="Q45" s="226"/>
      <c r="R45" s="116"/>
      <c r="S45" s="190">
        <f>J45*K45</f>
        <v>0</v>
      </c>
      <c r="T45" s="191">
        <f>IF(OR(Y45="",K45=""),0,K45*Y45)</f>
        <v>0</v>
      </c>
      <c r="U45" s="191">
        <f>IF(OR(Z45="",K45=""),0,K45*Z45)</f>
        <v>0</v>
      </c>
      <c r="V45" s="402">
        <v>1020</v>
      </c>
      <c r="W45" s="402">
        <v>390</v>
      </c>
      <c r="X45" s="402">
        <v>315</v>
      </c>
      <c r="Y45" s="403">
        <f>(V45/1000)*(W45/1000)*(X45/1000)</f>
        <v>0.125307</v>
      </c>
      <c r="Z45" s="399">
        <v>16.3</v>
      </c>
    </row>
    <row r="46" spans="1:28" ht="15" customHeight="1">
      <c r="A46" s="15" t="s">
        <v>56</v>
      </c>
      <c r="B46" s="27">
        <v>3.28</v>
      </c>
      <c r="C46" s="27">
        <v>4.37</v>
      </c>
      <c r="D46" s="542">
        <v>0.56399999999999995</v>
      </c>
      <c r="E46" s="27">
        <v>43.5</v>
      </c>
      <c r="F46" s="404">
        <v>26</v>
      </c>
      <c r="G46" s="797" t="s">
        <v>67</v>
      </c>
      <c r="H46" s="26">
        <v>13.3</v>
      </c>
      <c r="I46" s="1076">
        <v>876</v>
      </c>
      <c r="J46" s="101">
        <f>IF(Начало!$B$14=0,0,I46*(1-Начало!$B$14))</f>
        <v>0</v>
      </c>
      <c r="K46" s="134"/>
      <c r="L46" s="116"/>
      <c r="M46" s="472">
        <v>66000</v>
      </c>
      <c r="N46" s="116"/>
      <c r="O46" s="1057"/>
      <c r="P46" s="226"/>
      <c r="Q46" s="226"/>
      <c r="R46" s="116"/>
      <c r="S46" s="190">
        <f>J46*K46</f>
        <v>0</v>
      </c>
      <c r="T46" s="191">
        <f>IF(OR(Y46="",K46=""),0,K46*Y46)</f>
        <v>0</v>
      </c>
      <c r="U46" s="191">
        <f>IF(OR(Z46="",K46=""),0,K46*Z46)</f>
        <v>0</v>
      </c>
      <c r="V46" s="402">
        <v>1020</v>
      </c>
      <c r="W46" s="402">
        <v>390</v>
      </c>
      <c r="X46" s="402">
        <v>315</v>
      </c>
      <c r="Y46" s="403">
        <f>(V46/1000)*(W46/1000)*(X46/1000)</f>
        <v>0.125307</v>
      </c>
      <c r="Z46" s="399">
        <v>16.7</v>
      </c>
    </row>
    <row r="47" spans="1:28" ht="15" customHeight="1">
      <c r="A47" s="15" t="s">
        <v>57</v>
      </c>
      <c r="B47" s="27">
        <v>4.25</v>
      </c>
      <c r="C47" s="27">
        <v>5.81</v>
      </c>
      <c r="D47" s="542">
        <v>0.73099999999999998</v>
      </c>
      <c r="E47" s="27">
        <v>31.8</v>
      </c>
      <c r="F47" s="404">
        <v>28</v>
      </c>
      <c r="G47" s="97" t="s">
        <v>820</v>
      </c>
      <c r="H47" s="26">
        <v>15.8</v>
      </c>
      <c r="I47" s="1076">
        <v>937</v>
      </c>
      <c r="J47" s="101">
        <f>IF(Начало!$B$14=0,0,I47*(1-Начало!$B$14))</f>
        <v>0</v>
      </c>
      <c r="K47" s="134"/>
      <c r="L47" s="116"/>
      <c r="M47" s="472">
        <v>70000</v>
      </c>
      <c r="N47" s="116"/>
      <c r="O47" s="1057"/>
      <c r="P47" s="226"/>
      <c r="Q47" s="226"/>
      <c r="R47" s="116"/>
      <c r="S47" s="190">
        <f>J47*K47</f>
        <v>0</v>
      </c>
      <c r="T47" s="191">
        <f>IF(OR(Y47="",K47=""),0,K47*Y47)</f>
        <v>0</v>
      </c>
      <c r="U47" s="191">
        <f>IF(OR(Z47="",K47=""),0,K47*Z47)</f>
        <v>0</v>
      </c>
      <c r="V47" s="402">
        <v>1180</v>
      </c>
      <c r="W47" s="402">
        <v>415</v>
      </c>
      <c r="X47" s="402">
        <v>315</v>
      </c>
      <c r="Y47" s="403">
        <f>(V47/1000)*(W47/1000)*(X47/1000)</f>
        <v>0.15425549999999999</v>
      </c>
      <c r="Z47" s="399">
        <v>19.399999999999999</v>
      </c>
    </row>
    <row r="48" spans="1:28" ht="15" customHeight="1" thickBot="1">
      <c r="A48" s="15" t="s">
        <v>58</v>
      </c>
      <c r="B48" s="27">
        <v>5</v>
      </c>
      <c r="C48" s="27">
        <v>6.7</v>
      </c>
      <c r="D48" s="542">
        <v>0.86</v>
      </c>
      <c r="E48" s="27">
        <v>42.5</v>
      </c>
      <c r="F48" s="404">
        <v>29</v>
      </c>
      <c r="G48" s="797" t="s">
        <v>820</v>
      </c>
      <c r="H48" s="26">
        <v>15.8</v>
      </c>
      <c r="I48" s="1076">
        <v>961</v>
      </c>
      <c r="J48" s="101">
        <f>IF(Начало!$B$14=0,0,I48*(1-Начало!$B$14))</f>
        <v>0</v>
      </c>
      <c r="K48" s="134"/>
      <c r="L48" s="116"/>
      <c r="M48" s="472">
        <v>72000</v>
      </c>
      <c r="N48" s="116"/>
      <c r="O48" s="1057"/>
      <c r="P48" s="226"/>
      <c r="Q48" s="226"/>
      <c r="R48" s="116"/>
      <c r="S48" s="190">
        <f>J48*K48</f>
        <v>0</v>
      </c>
      <c r="T48" s="191">
        <f>IF(OR(Y48="",K48=""),0,K48*Y48)</f>
        <v>0</v>
      </c>
      <c r="U48" s="191">
        <f>IF(OR(Z48="",K48=""),0,K48*Z48)</f>
        <v>0</v>
      </c>
      <c r="V48" s="402">
        <v>1180</v>
      </c>
      <c r="W48" s="402">
        <v>415</v>
      </c>
      <c r="X48" s="402">
        <v>315</v>
      </c>
      <c r="Y48" s="403">
        <f>(V48/1000)*(W48/1000)*(X48/1000)</f>
        <v>0.15425549999999999</v>
      </c>
      <c r="Z48" s="399">
        <v>19.399999999999999</v>
      </c>
    </row>
    <row r="49" spans="1:26" s="25" customFormat="1" ht="27" customHeight="1" thickBot="1">
      <c r="A49" s="1602" t="s">
        <v>372</v>
      </c>
      <c r="B49" s="1603"/>
      <c r="C49" s="1603"/>
      <c r="D49" s="1603"/>
      <c r="E49" s="1603"/>
      <c r="F49" s="1603"/>
      <c r="G49" s="1603"/>
      <c r="H49" s="1603"/>
      <c r="I49" s="1603"/>
      <c r="J49" s="1603"/>
      <c r="K49" s="1604"/>
      <c r="L49" s="126"/>
      <c r="M49" s="650"/>
      <c r="N49" s="126"/>
      <c r="O49" s="126"/>
      <c r="P49" s="126"/>
      <c r="Q49" s="226"/>
      <c r="R49" s="126"/>
      <c r="S49" s="190"/>
      <c r="T49" s="191"/>
      <c r="U49" s="191"/>
      <c r="V49" s="192"/>
      <c r="W49" s="192"/>
      <c r="X49" s="192"/>
      <c r="Y49" s="120"/>
      <c r="Z49" s="192"/>
    </row>
    <row r="50" spans="1:26" s="25" customFormat="1" ht="24.75" customHeight="1">
      <c r="A50" s="1594" t="s">
        <v>163</v>
      </c>
      <c r="B50" s="1520" t="s">
        <v>341</v>
      </c>
      <c r="C50" s="1520"/>
      <c r="D50" s="373" t="s">
        <v>174</v>
      </c>
      <c r="E50" s="1520" t="s">
        <v>354</v>
      </c>
      <c r="F50" s="1520" t="s">
        <v>454</v>
      </c>
      <c r="G50" s="373" t="s">
        <v>145</v>
      </c>
      <c r="H50" s="1520" t="s">
        <v>13</v>
      </c>
      <c r="I50" s="1592" t="s">
        <v>6</v>
      </c>
      <c r="J50" s="1465" t="s">
        <v>14</v>
      </c>
      <c r="K50" s="1453" t="s">
        <v>144</v>
      </c>
      <c r="L50" s="212"/>
      <c r="M50" s="1431"/>
      <c r="N50" s="212"/>
      <c r="O50" s="1054"/>
      <c r="P50" s="1054"/>
      <c r="Q50" s="226"/>
      <c r="R50" s="212"/>
      <c r="S50" s="212"/>
      <c r="T50" s="212"/>
      <c r="U50" s="212"/>
      <c r="V50" s="225"/>
      <c r="W50" s="225"/>
      <c r="X50" s="225"/>
      <c r="Y50" s="225"/>
      <c r="Z50" s="225"/>
    </row>
    <row r="51" spans="1:26" s="25" customFormat="1" ht="16.5" customHeight="1" thickBot="1">
      <c r="A51" s="1595"/>
      <c r="B51" s="374" t="s">
        <v>178</v>
      </c>
      <c r="C51" s="374" t="s">
        <v>179</v>
      </c>
      <c r="D51" s="374" t="s">
        <v>180</v>
      </c>
      <c r="E51" s="1521"/>
      <c r="F51" s="1521"/>
      <c r="G51" s="374" t="s">
        <v>466</v>
      </c>
      <c r="H51" s="1521"/>
      <c r="I51" s="1593"/>
      <c r="J51" s="1434"/>
      <c r="K51" s="1454"/>
      <c r="L51" s="212"/>
      <c r="M51" s="1432"/>
      <c r="N51" s="212"/>
      <c r="O51" s="1054"/>
      <c r="P51" s="1054"/>
      <c r="Q51" s="226"/>
      <c r="R51" s="212"/>
      <c r="S51" s="212"/>
      <c r="T51" s="212"/>
      <c r="U51" s="192"/>
      <c r="V51" s="192"/>
      <c r="W51" s="192"/>
      <c r="X51" s="192"/>
      <c r="Y51" s="192"/>
      <c r="Z51" s="192"/>
    </row>
    <row r="52" spans="1:26" s="25" customFormat="1" ht="27" customHeight="1" thickBot="1">
      <c r="A52" s="1401" t="s">
        <v>275</v>
      </c>
      <c r="B52" s="1402"/>
      <c r="C52" s="1402"/>
      <c r="D52" s="1402"/>
      <c r="E52" s="1402"/>
      <c r="F52" s="1402"/>
      <c r="G52" s="1402"/>
      <c r="H52" s="1402"/>
      <c r="I52" s="1402"/>
      <c r="J52" s="1402"/>
      <c r="K52" s="1403"/>
      <c r="L52" s="126"/>
      <c r="M52" s="620"/>
      <c r="N52" s="907" t="s">
        <v>670</v>
      </c>
      <c r="O52" s="907"/>
      <c r="P52" s="907"/>
      <c r="Q52" s="226"/>
      <c r="R52" s="126"/>
      <c r="S52" s="190"/>
      <c r="T52" s="191"/>
      <c r="U52" s="191"/>
      <c r="V52" s="192"/>
      <c r="W52" s="192"/>
      <c r="X52" s="192"/>
      <c r="Y52" s="120"/>
      <c r="Z52" s="192"/>
    </row>
    <row r="53" spans="1:26" s="25" customFormat="1" ht="15" customHeight="1">
      <c r="A53" s="711" t="s">
        <v>68</v>
      </c>
      <c r="B53" s="26">
        <v>2.7</v>
      </c>
      <c r="C53" s="26">
        <v>4.3</v>
      </c>
      <c r="D53" s="542">
        <v>0.46400000000000002</v>
      </c>
      <c r="E53" s="404">
        <v>510</v>
      </c>
      <c r="F53" s="97">
        <v>29</v>
      </c>
      <c r="G53" s="97" t="s">
        <v>468</v>
      </c>
      <c r="H53" s="27">
        <v>16.5</v>
      </c>
      <c r="I53" s="1074">
        <v>300</v>
      </c>
      <c r="J53" s="101">
        <f>IF(Начало!$B$14=0,0,I53*(1-Начало!$B$14))</f>
        <v>0</v>
      </c>
      <c r="K53" s="186"/>
      <c r="L53" s="126"/>
      <c r="M53" s="472">
        <v>23000</v>
      </c>
      <c r="N53" s="126"/>
      <c r="O53" s="126"/>
      <c r="P53" s="226"/>
      <c r="Q53" s="226"/>
      <c r="R53" s="126"/>
      <c r="S53" s="190">
        <f>J53*K53</f>
        <v>0</v>
      </c>
      <c r="T53" s="191">
        <f>IF(OR(Y53="",K53=""),0,K53*Y53)</f>
        <v>0</v>
      </c>
      <c r="U53" s="191">
        <f>IF(OR(Z53="",K53=""),0,K53*Z53)</f>
        <v>0</v>
      </c>
      <c r="V53" s="411">
        <v>890</v>
      </c>
      <c r="W53" s="411">
        <v>260</v>
      </c>
      <c r="X53" s="411">
        <v>550</v>
      </c>
      <c r="Y53" s="406">
        <f>(V53/1000)*(W53/1000)*(X53/1000)</f>
        <v>0.12727000000000002</v>
      </c>
      <c r="Z53" s="411">
        <v>19</v>
      </c>
    </row>
    <row r="54" spans="1:26" s="25" customFormat="1" ht="15" customHeight="1">
      <c r="A54" s="711" t="s">
        <v>69</v>
      </c>
      <c r="B54" s="26">
        <v>3.6</v>
      </c>
      <c r="C54" s="26">
        <v>5.4</v>
      </c>
      <c r="D54" s="542">
        <v>0.61899999999999999</v>
      </c>
      <c r="E54" s="404">
        <v>680</v>
      </c>
      <c r="F54" s="97">
        <v>31</v>
      </c>
      <c r="G54" s="97" t="s">
        <v>469</v>
      </c>
      <c r="H54" s="27">
        <v>19.2</v>
      </c>
      <c r="I54" s="1074">
        <v>309</v>
      </c>
      <c r="J54" s="101">
        <f>IF(Начало!$B$14=0,0,I54*(1-Начало!$B$14))</f>
        <v>0</v>
      </c>
      <c r="K54" s="186"/>
      <c r="L54" s="126"/>
      <c r="M54" s="472">
        <v>23000</v>
      </c>
      <c r="N54" s="126"/>
      <c r="O54" s="126"/>
      <c r="P54" s="226"/>
      <c r="Q54" s="226"/>
      <c r="R54" s="126"/>
      <c r="S54" s="190">
        <f>J54*K54</f>
        <v>0</v>
      </c>
      <c r="T54" s="191">
        <f>IF(OR(Y54="",K54=""),0,K54*Y54)</f>
        <v>0</v>
      </c>
      <c r="U54" s="191">
        <f>IF(OR(Z54="",K54=""),0,K54*Z54)</f>
        <v>0</v>
      </c>
      <c r="V54" s="411">
        <v>990</v>
      </c>
      <c r="W54" s="411">
        <v>260</v>
      </c>
      <c r="X54" s="411">
        <v>550</v>
      </c>
      <c r="Y54" s="406">
        <f t="shared" ref="Y54:Y55" si="9">(V54/1000)*(W54/1000)*(X54/1000)</f>
        <v>0.14157000000000003</v>
      </c>
      <c r="Z54" s="411">
        <v>21.6</v>
      </c>
    </row>
    <row r="55" spans="1:26" s="25" customFormat="1" ht="15" customHeight="1" thickBot="1">
      <c r="A55" s="711" t="s">
        <v>70</v>
      </c>
      <c r="B55" s="26">
        <v>4.4000000000000004</v>
      </c>
      <c r="C55" s="26">
        <v>6.8</v>
      </c>
      <c r="D55" s="542">
        <v>0.75700000000000001</v>
      </c>
      <c r="E55" s="404">
        <v>850</v>
      </c>
      <c r="F55" s="97">
        <v>32</v>
      </c>
      <c r="G55" s="97" t="s">
        <v>469</v>
      </c>
      <c r="H55" s="27">
        <v>19.2</v>
      </c>
      <c r="I55" s="1074">
        <v>322</v>
      </c>
      <c r="J55" s="101">
        <f>IF(Начало!$B$14=0,0,I55*(1-Начало!$B$14))</f>
        <v>0</v>
      </c>
      <c r="K55" s="186"/>
      <c r="L55" s="126"/>
      <c r="M55" s="472">
        <v>24000</v>
      </c>
      <c r="N55" s="126"/>
      <c r="O55" s="126"/>
      <c r="P55" s="226"/>
      <c r="Q55" s="226"/>
      <c r="R55" s="126"/>
      <c r="S55" s="190">
        <f>J55*K55</f>
        <v>0</v>
      </c>
      <c r="T55" s="191">
        <f>IF(OR(Y55="",K55=""),0,K55*Y55)</f>
        <v>0</v>
      </c>
      <c r="U55" s="191">
        <f>IF(OR(Z55="",K55=""),0,K55*Z55)</f>
        <v>0</v>
      </c>
      <c r="V55" s="411">
        <v>990</v>
      </c>
      <c r="W55" s="411">
        <v>260</v>
      </c>
      <c r="X55" s="411">
        <v>550</v>
      </c>
      <c r="Y55" s="406">
        <f t="shared" si="9"/>
        <v>0.14157000000000003</v>
      </c>
      <c r="Z55" s="411">
        <v>21.6</v>
      </c>
    </row>
    <row r="56" spans="1:26" s="25" customFormat="1" ht="26.1" customHeight="1" thickBot="1">
      <c r="A56" s="1580" t="s">
        <v>930</v>
      </c>
      <c r="B56" s="1581"/>
      <c r="C56" s="1581"/>
      <c r="D56" s="1581"/>
      <c r="E56" s="1581"/>
      <c r="F56" s="1581"/>
      <c r="G56" s="1581"/>
      <c r="H56" s="1581"/>
      <c r="I56" s="1581"/>
      <c r="J56" s="1581"/>
      <c r="K56" s="1582"/>
      <c r="L56" s="126"/>
      <c r="M56" s="652"/>
      <c r="N56" s="126"/>
      <c r="O56" s="126"/>
      <c r="P56" s="126"/>
      <c r="Q56" s="226"/>
      <c r="R56" s="126"/>
      <c r="S56" s="190"/>
      <c r="T56" s="191"/>
      <c r="U56" s="191"/>
      <c r="V56" s="192"/>
      <c r="W56" s="192"/>
      <c r="X56" s="192"/>
      <c r="Y56" s="120"/>
      <c r="Z56" s="192"/>
    </row>
    <row r="57" spans="1:26" s="25" customFormat="1" ht="27" customHeight="1" thickBot="1">
      <c r="A57" s="1401" t="s">
        <v>274</v>
      </c>
      <c r="B57" s="1402"/>
      <c r="C57" s="1402"/>
      <c r="D57" s="1402"/>
      <c r="E57" s="1402"/>
      <c r="F57" s="1402"/>
      <c r="G57" s="1402"/>
      <c r="H57" s="1402"/>
      <c r="I57" s="1402"/>
      <c r="J57" s="1402"/>
      <c r="K57" s="1403"/>
      <c r="L57" s="126"/>
      <c r="M57" s="620"/>
      <c r="N57" s="126"/>
      <c r="O57" s="126"/>
      <c r="P57" s="126"/>
      <c r="Q57" s="226"/>
      <c r="R57" s="126"/>
      <c r="S57" s="190"/>
      <c r="T57" s="191"/>
      <c r="U57" s="191"/>
      <c r="V57" s="192"/>
      <c r="W57" s="192"/>
      <c r="X57" s="192"/>
      <c r="Y57" s="120"/>
      <c r="Z57" s="192"/>
    </row>
    <row r="58" spans="1:26" s="25" customFormat="1" ht="15" customHeight="1">
      <c r="A58" s="170" t="s">
        <v>71</v>
      </c>
      <c r="B58" s="537">
        <v>2</v>
      </c>
      <c r="C58" s="537">
        <v>3.2</v>
      </c>
      <c r="D58" s="538">
        <v>0.34399999999999997</v>
      </c>
      <c r="E58" s="539">
        <v>340</v>
      </c>
      <c r="F58" s="539">
        <v>31</v>
      </c>
      <c r="G58" s="540" t="s">
        <v>870</v>
      </c>
      <c r="H58" s="541">
        <v>13.9</v>
      </c>
      <c r="I58" s="1089">
        <v>263</v>
      </c>
      <c r="J58" s="102">
        <f>IF(Начало!$B$14=0,0,I58*(1-Начало!$B$14))</f>
        <v>0</v>
      </c>
      <c r="K58" s="267"/>
      <c r="L58" s="126"/>
      <c r="M58" s="472">
        <v>20000</v>
      </c>
      <c r="N58" s="226"/>
      <c r="O58" s="226"/>
      <c r="P58" s="226"/>
      <c r="Q58" s="226"/>
      <c r="R58" s="126"/>
      <c r="S58" s="190">
        <f t="shared" ref="S58:S66" si="10">J58*K58</f>
        <v>0</v>
      </c>
      <c r="T58" s="191">
        <f t="shared" ref="T58:T66" si="11">IF(OR(Y58="",K58=""),0,K58*Y58)</f>
        <v>0</v>
      </c>
      <c r="U58" s="191">
        <f t="shared" ref="U58:U66" si="12">IF(OR(Z58="",K58=""),0,K58*Z58)</f>
        <v>0</v>
      </c>
      <c r="V58" s="411">
        <v>790</v>
      </c>
      <c r="W58" s="411">
        <v>260</v>
      </c>
      <c r="X58" s="411">
        <v>550</v>
      </c>
      <c r="Y58" s="406">
        <f>(V58/1000)*(W58/1000)*(X58/1000)</f>
        <v>0.11297000000000003</v>
      </c>
      <c r="Z58" s="411">
        <v>16.2</v>
      </c>
    </row>
    <row r="59" spans="1:26" s="25" customFormat="1" ht="15" customHeight="1">
      <c r="A59" s="171" t="s">
        <v>72</v>
      </c>
      <c r="B59" s="26">
        <v>2.7</v>
      </c>
      <c r="C59" s="26">
        <v>4.3</v>
      </c>
      <c r="D59" s="542">
        <v>0.46400000000000002</v>
      </c>
      <c r="E59" s="404">
        <v>510</v>
      </c>
      <c r="F59" s="404">
        <v>32</v>
      </c>
      <c r="G59" s="97" t="s">
        <v>468</v>
      </c>
      <c r="H59" s="27">
        <v>16.5</v>
      </c>
      <c r="I59" s="1090">
        <v>309</v>
      </c>
      <c r="J59" s="101">
        <f>IF(Начало!$B$14=0,0,I59*(1-Начало!$B$14))</f>
        <v>0</v>
      </c>
      <c r="K59" s="268"/>
      <c r="L59" s="126"/>
      <c r="M59" s="472">
        <v>23000</v>
      </c>
      <c r="N59" s="226"/>
      <c r="O59" s="226"/>
      <c r="P59" s="226"/>
      <c r="Q59" s="226"/>
      <c r="R59" s="126"/>
      <c r="S59" s="190">
        <f t="shared" si="10"/>
        <v>0</v>
      </c>
      <c r="T59" s="191">
        <f t="shared" si="11"/>
        <v>0</v>
      </c>
      <c r="U59" s="191">
        <f t="shared" si="12"/>
        <v>0</v>
      </c>
      <c r="V59" s="411">
        <v>890</v>
      </c>
      <c r="W59" s="411">
        <v>260</v>
      </c>
      <c r="X59" s="411">
        <v>550</v>
      </c>
      <c r="Y59" s="406">
        <f>(V59/1000)*(W59/1000)*(X59/1000)</f>
        <v>0.12727000000000002</v>
      </c>
      <c r="Z59" s="411">
        <v>19</v>
      </c>
    </row>
    <row r="60" spans="1:26" s="25" customFormat="1" ht="15" customHeight="1">
      <c r="A60" s="171" t="s">
        <v>73</v>
      </c>
      <c r="B60" s="26">
        <v>3.6</v>
      </c>
      <c r="C60" s="26">
        <v>5.4</v>
      </c>
      <c r="D60" s="542">
        <v>0.61899999999999999</v>
      </c>
      <c r="E60" s="404">
        <v>680</v>
      </c>
      <c r="F60" s="404">
        <v>33</v>
      </c>
      <c r="G60" s="97" t="s">
        <v>469</v>
      </c>
      <c r="H60" s="27">
        <v>19.2</v>
      </c>
      <c r="I60" s="1090">
        <v>325</v>
      </c>
      <c r="J60" s="101">
        <f>IF(Начало!$B$14=0,0,I60*(1-Начало!$B$14))</f>
        <v>0</v>
      </c>
      <c r="K60" s="268"/>
      <c r="L60" s="126"/>
      <c r="M60" s="472">
        <v>24000</v>
      </c>
      <c r="N60" s="226"/>
      <c r="O60" s="226"/>
      <c r="P60" s="226"/>
      <c r="Q60" s="226"/>
      <c r="R60" s="126"/>
      <c r="S60" s="190">
        <f t="shared" si="10"/>
        <v>0</v>
      </c>
      <c r="T60" s="191">
        <f t="shared" si="11"/>
        <v>0</v>
      </c>
      <c r="U60" s="191">
        <f t="shared" si="12"/>
        <v>0</v>
      </c>
      <c r="V60" s="411">
        <v>990</v>
      </c>
      <c r="W60" s="411">
        <v>260</v>
      </c>
      <c r="X60" s="411">
        <v>550</v>
      </c>
      <c r="Y60" s="406">
        <f t="shared" ref="Y60:Y66" si="13">(V60/1000)*(W60/1000)*(X60/1000)</f>
        <v>0.14157000000000003</v>
      </c>
      <c r="Z60" s="411">
        <v>21.6</v>
      </c>
    </row>
    <row r="61" spans="1:26" s="25" customFormat="1" ht="15" customHeight="1">
      <c r="A61" s="171" t="s">
        <v>74</v>
      </c>
      <c r="B61" s="26">
        <v>4.4000000000000004</v>
      </c>
      <c r="C61" s="26">
        <v>6.8</v>
      </c>
      <c r="D61" s="542">
        <v>0.75700000000000001</v>
      </c>
      <c r="E61" s="404">
        <v>850</v>
      </c>
      <c r="F61" s="404">
        <v>34</v>
      </c>
      <c r="G61" s="97" t="s">
        <v>469</v>
      </c>
      <c r="H61" s="27">
        <v>19.2</v>
      </c>
      <c r="I61" s="1090">
        <v>341</v>
      </c>
      <c r="J61" s="101">
        <f>IF(Начало!$B$14=0,0,I61*(1-Начало!$B$14))</f>
        <v>0</v>
      </c>
      <c r="K61" s="268"/>
      <c r="L61" s="126"/>
      <c r="M61" s="472">
        <v>26000</v>
      </c>
      <c r="N61" s="226"/>
      <c r="O61" s="226"/>
      <c r="P61" s="226"/>
      <c r="Q61" s="226"/>
      <c r="R61" s="126"/>
      <c r="S61" s="190">
        <f t="shared" si="10"/>
        <v>0</v>
      </c>
      <c r="T61" s="191">
        <f t="shared" si="11"/>
        <v>0</v>
      </c>
      <c r="U61" s="191">
        <f t="shared" si="12"/>
        <v>0</v>
      </c>
      <c r="V61" s="411">
        <v>990</v>
      </c>
      <c r="W61" s="411">
        <v>260</v>
      </c>
      <c r="X61" s="411">
        <v>550</v>
      </c>
      <c r="Y61" s="406">
        <f t="shared" si="13"/>
        <v>0.14157000000000003</v>
      </c>
      <c r="Z61" s="411">
        <v>21.6</v>
      </c>
    </row>
    <row r="62" spans="1:26" s="25" customFormat="1" ht="15" customHeight="1">
      <c r="A62" s="171" t="s">
        <v>75</v>
      </c>
      <c r="B62" s="26">
        <v>5.5</v>
      </c>
      <c r="C62" s="26">
        <v>8.1</v>
      </c>
      <c r="D62" s="542">
        <v>0.94599999999999995</v>
      </c>
      <c r="E62" s="404">
        <v>1020</v>
      </c>
      <c r="F62" s="404">
        <v>35</v>
      </c>
      <c r="G62" s="97" t="s">
        <v>470</v>
      </c>
      <c r="H62" s="27">
        <v>22</v>
      </c>
      <c r="I62" s="1090">
        <v>385</v>
      </c>
      <c r="J62" s="101">
        <f>IF(Начало!$B$14=0,0,I62*(1-Начало!$B$14))</f>
        <v>0</v>
      </c>
      <c r="K62" s="268"/>
      <c r="L62" s="126"/>
      <c r="M62" s="472">
        <v>29000</v>
      </c>
      <c r="N62" s="226"/>
      <c r="O62" s="226"/>
      <c r="P62" s="226"/>
      <c r="Q62" s="226"/>
      <c r="R62" s="126"/>
      <c r="S62" s="190">
        <f t="shared" si="10"/>
        <v>0</v>
      </c>
      <c r="T62" s="191">
        <f t="shared" si="11"/>
        <v>0</v>
      </c>
      <c r="U62" s="191">
        <f t="shared" si="12"/>
        <v>0</v>
      </c>
      <c r="V62" s="411">
        <v>1210</v>
      </c>
      <c r="W62" s="411">
        <v>260</v>
      </c>
      <c r="X62" s="411">
        <v>550</v>
      </c>
      <c r="Y62" s="406">
        <f t="shared" si="13"/>
        <v>0.17303000000000002</v>
      </c>
      <c r="Z62" s="411">
        <v>25</v>
      </c>
    </row>
    <row r="63" spans="1:26" s="25" customFormat="1" ht="15" customHeight="1">
      <c r="A63" s="171" t="s">
        <v>76</v>
      </c>
      <c r="B63" s="26">
        <v>7.5</v>
      </c>
      <c r="C63" s="26">
        <v>11</v>
      </c>
      <c r="D63" s="542">
        <v>1.29</v>
      </c>
      <c r="E63" s="404">
        <v>1360</v>
      </c>
      <c r="F63" s="404">
        <v>36</v>
      </c>
      <c r="G63" s="97" t="s">
        <v>471</v>
      </c>
      <c r="H63" s="27">
        <v>30.9</v>
      </c>
      <c r="I63" s="1090">
        <v>547</v>
      </c>
      <c r="J63" s="101">
        <f>IF(Начало!$B$14=0,0,I63*(1-Начало!$B$14))</f>
        <v>0</v>
      </c>
      <c r="K63" s="268"/>
      <c r="L63" s="126"/>
      <c r="M63" s="472">
        <v>41000</v>
      </c>
      <c r="N63" s="226"/>
      <c r="O63" s="226"/>
      <c r="P63" s="226"/>
      <c r="Q63" s="226"/>
      <c r="R63" s="126"/>
      <c r="S63" s="190">
        <f t="shared" si="10"/>
        <v>0</v>
      </c>
      <c r="T63" s="191">
        <f t="shared" si="11"/>
        <v>0</v>
      </c>
      <c r="U63" s="191">
        <f t="shared" si="12"/>
        <v>0</v>
      </c>
      <c r="V63" s="411">
        <v>1510</v>
      </c>
      <c r="W63" s="411">
        <v>260</v>
      </c>
      <c r="X63" s="411">
        <v>550</v>
      </c>
      <c r="Y63" s="406">
        <f t="shared" si="13"/>
        <v>0.21593000000000001</v>
      </c>
      <c r="Z63" s="411">
        <v>34.5</v>
      </c>
    </row>
    <row r="64" spans="1:26" s="25" customFormat="1" ht="15" customHeight="1">
      <c r="A64" s="171" t="s">
        <v>77</v>
      </c>
      <c r="B64" s="26">
        <v>8.9</v>
      </c>
      <c r="C64" s="26">
        <v>13.5</v>
      </c>
      <c r="D64" s="542">
        <v>1.5309999999999999</v>
      </c>
      <c r="E64" s="404">
        <v>1700</v>
      </c>
      <c r="F64" s="404">
        <v>37</v>
      </c>
      <c r="G64" s="97" t="s">
        <v>472</v>
      </c>
      <c r="H64" s="27">
        <v>33.4</v>
      </c>
      <c r="I64" s="1090">
        <v>581</v>
      </c>
      <c r="J64" s="101">
        <f>IF(Начало!$B$14=0,0,I64*(1-Начало!$B$14))</f>
        <v>0</v>
      </c>
      <c r="K64" s="268"/>
      <c r="L64" s="126"/>
      <c r="M64" s="472">
        <v>44000</v>
      </c>
      <c r="N64" s="126"/>
      <c r="O64" s="126"/>
      <c r="P64" s="226"/>
      <c r="Q64" s="226"/>
      <c r="R64" s="126"/>
      <c r="S64" s="190">
        <f t="shared" si="10"/>
        <v>0</v>
      </c>
      <c r="T64" s="191">
        <f t="shared" si="11"/>
        <v>0</v>
      </c>
      <c r="U64" s="191">
        <f t="shared" si="12"/>
        <v>0</v>
      </c>
      <c r="V64" s="411">
        <v>1615</v>
      </c>
      <c r="W64" s="411">
        <v>260</v>
      </c>
      <c r="X64" s="411">
        <v>550</v>
      </c>
      <c r="Y64" s="406">
        <f t="shared" si="13"/>
        <v>0.23094500000000001</v>
      </c>
      <c r="Z64" s="411">
        <v>37</v>
      </c>
    </row>
    <row r="65" spans="1:26" s="25" customFormat="1" ht="15" customHeight="1">
      <c r="A65" s="171" t="s">
        <v>78</v>
      </c>
      <c r="B65" s="26">
        <v>10.8</v>
      </c>
      <c r="C65" s="26">
        <v>16.5</v>
      </c>
      <c r="D65" s="542">
        <v>1.8580000000000001</v>
      </c>
      <c r="E65" s="404">
        <v>2040</v>
      </c>
      <c r="F65" s="404">
        <v>38</v>
      </c>
      <c r="G65" s="97" t="s">
        <v>473</v>
      </c>
      <c r="H65" s="27">
        <v>38.5</v>
      </c>
      <c r="I65" s="1090">
        <v>647</v>
      </c>
      <c r="J65" s="101">
        <f>IF(Начало!$B$14=0,0,I65*(1-Начало!$B$14))</f>
        <v>0</v>
      </c>
      <c r="K65" s="268"/>
      <c r="L65" s="126"/>
      <c r="M65" s="472">
        <v>49000</v>
      </c>
      <c r="N65" s="126"/>
      <c r="O65" s="126"/>
      <c r="P65" s="226"/>
      <c r="Q65" s="226"/>
      <c r="R65" s="126"/>
      <c r="S65" s="190">
        <f t="shared" si="10"/>
        <v>0</v>
      </c>
      <c r="T65" s="191">
        <f t="shared" si="11"/>
        <v>0</v>
      </c>
      <c r="U65" s="191">
        <f t="shared" si="12"/>
        <v>0</v>
      </c>
      <c r="V65" s="411">
        <v>1905</v>
      </c>
      <c r="W65" s="411">
        <v>260</v>
      </c>
      <c r="X65" s="411">
        <v>550</v>
      </c>
      <c r="Y65" s="406">
        <f t="shared" si="13"/>
        <v>0.27241500000000002</v>
      </c>
      <c r="Z65" s="411">
        <v>42</v>
      </c>
    </row>
    <row r="66" spans="1:26" s="25" customFormat="1" ht="15" customHeight="1" thickBot="1">
      <c r="A66" s="172" t="s">
        <v>79</v>
      </c>
      <c r="B66" s="543">
        <v>12.3</v>
      </c>
      <c r="C66" s="543">
        <v>19.5</v>
      </c>
      <c r="D66" s="544">
        <v>2.1160000000000001</v>
      </c>
      <c r="E66" s="545">
        <v>2380</v>
      </c>
      <c r="F66" s="545">
        <v>39</v>
      </c>
      <c r="G66" s="98" t="s">
        <v>474</v>
      </c>
      <c r="H66" s="546">
        <v>42.1</v>
      </c>
      <c r="I66" s="1091">
        <v>694</v>
      </c>
      <c r="J66" s="100">
        <f>IF(Начало!$B$14=0,0,I66*(1-Начало!$B$14))</f>
        <v>0</v>
      </c>
      <c r="K66" s="269"/>
      <c r="L66" s="126"/>
      <c r="M66" s="564">
        <v>52000</v>
      </c>
      <c r="N66" s="126"/>
      <c r="O66" s="126"/>
      <c r="P66" s="226"/>
      <c r="Q66" s="226"/>
      <c r="R66" s="126"/>
      <c r="S66" s="190">
        <f t="shared" si="10"/>
        <v>0</v>
      </c>
      <c r="T66" s="191">
        <f t="shared" si="11"/>
        <v>0</v>
      </c>
      <c r="U66" s="191">
        <f t="shared" si="12"/>
        <v>0</v>
      </c>
      <c r="V66" s="411">
        <v>2070</v>
      </c>
      <c r="W66" s="411">
        <v>260</v>
      </c>
      <c r="X66" s="411">
        <v>550</v>
      </c>
      <c r="Y66" s="406">
        <f t="shared" si="13"/>
        <v>0.29601000000000005</v>
      </c>
      <c r="Z66" s="411">
        <v>47.5</v>
      </c>
    </row>
    <row r="67" spans="1:26" s="25" customFormat="1" ht="26.1" customHeight="1" thickBot="1">
      <c r="A67" s="1580" t="s">
        <v>930</v>
      </c>
      <c r="B67" s="1581"/>
      <c r="C67" s="1581"/>
      <c r="D67" s="1581"/>
      <c r="E67" s="1581"/>
      <c r="F67" s="1581"/>
      <c r="G67" s="1581"/>
      <c r="H67" s="1581"/>
      <c r="I67" s="1581"/>
      <c r="J67" s="1581"/>
      <c r="K67" s="1582"/>
      <c r="L67" s="126"/>
      <c r="M67" s="649"/>
      <c r="N67" s="126"/>
      <c r="O67" s="126"/>
      <c r="P67" s="226"/>
      <c r="Q67" s="226"/>
      <c r="R67" s="126"/>
      <c r="S67" s="190"/>
      <c r="T67" s="191"/>
      <c r="U67" s="191"/>
      <c r="V67" s="228"/>
      <c r="W67" s="228"/>
      <c r="X67" s="228"/>
      <c r="Y67" s="229"/>
      <c r="Z67" s="228"/>
    </row>
    <row r="68" spans="1:26" s="25" customFormat="1" ht="26.25" customHeight="1" thickBot="1">
      <c r="A68" s="1401" t="s">
        <v>276</v>
      </c>
      <c r="B68" s="1402"/>
      <c r="C68" s="1402"/>
      <c r="D68" s="1402"/>
      <c r="E68" s="1402"/>
      <c r="F68" s="1402"/>
      <c r="G68" s="1402"/>
      <c r="H68" s="1402"/>
      <c r="I68" s="1402"/>
      <c r="J68" s="1402"/>
      <c r="K68" s="1403"/>
      <c r="L68" s="126"/>
      <c r="M68" s="620"/>
      <c r="N68" s="126"/>
      <c r="O68" s="126"/>
      <c r="P68" s="226"/>
      <c r="Q68" s="226"/>
      <c r="R68" s="126"/>
      <c r="S68" s="190"/>
      <c r="T68" s="191"/>
      <c r="U68" s="191"/>
      <c r="V68" s="192"/>
      <c r="W68" s="192"/>
      <c r="X68" s="192"/>
      <c r="Y68" s="120"/>
      <c r="Z68" s="192"/>
    </row>
    <row r="69" spans="1:26" s="25" customFormat="1" ht="15" customHeight="1">
      <c r="A69" s="170" t="s">
        <v>80</v>
      </c>
      <c r="B69" s="537">
        <v>2</v>
      </c>
      <c r="C69" s="537">
        <v>3.2</v>
      </c>
      <c r="D69" s="538">
        <v>0.34399999999999997</v>
      </c>
      <c r="E69" s="539">
        <v>340</v>
      </c>
      <c r="F69" s="548">
        <v>33</v>
      </c>
      <c r="G69" s="540" t="s">
        <v>870</v>
      </c>
      <c r="H69" s="541">
        <v>13.9</v>
      </c>
      <c r="I69" s="1089">
        <v>291</v>
      </c>
      <c r="J69" s="101">
        <f>IF(Начало!$B$14=0,0,I69*(1-Начало!$B$14))</f>
        <v>0</v>
      </c>
      <c r="K69" s="186"/>
      <c r="L69" s="126"/>
      <c r="M69" s="475">
        <v>22000</v>
      </c>
      <c r="N69" s="226"/>
      <c r="O69" s="226"/>
      <c r="P69" s="226"/>
      <c r="Q69" s="226"/>
      <c r="R69" s="126"/>
      <c r="S69" s="190">
        <f t="shared" ref="S69:S77" si="14">J69*K69</f>
        <v>0</v>
      </c>
      <c r="T69" s="191">
        <f t="shared" ref="T69:T77" si="15">IF(OR(Y69="",K69=""),0,K69*Y69)</f>
        <v>0</v>
      </c>
      <c r="U69" s="191">
        <f t="shared" ref="U69:U77" si="16">IF(OR(Z69="",K69=""),0,K69*Z69)</f>
        <v>0</v>
      </c>
      <c r="V69" s="411">
        <v>790</v>
      </c>
      <c r="W69" s="411">
        <v>260</v>
      </c>
      <c r="X69" s="411">
        <v>550</v>
      </c>
      <c r="Y69" s="406">
        <f>(V69/1000)*(W69/1000)*(X69/1000)</f>
        <v>0.11297000000000003</v>
      </c>
      <c r="Z69" s="411">
        <v>16.2</v>
      </c>
    </row>
    <row r="70" spans="1:26" s="25" customFormat="1" ht="15" customHeight="1">
      <c r="A70" s="171" t="s">
        <v>81</v>
      </c>
      <c r="B70" s="26">
        <v>2.7</v>
      </c>
      <c r="C70" s="26">
        <v>4.3</v>
      </c>
      <c r="D70" s="542">
        <v>0.46400000000000002</v>
      </c>
      <c r="E70" s="404">
        <v>510</v>
      </c>
      <c r="F70" s="404">
        <v>35</v>
      </c>
      <c r="G70" s="97" t="s">
        <v>468</v>
      </c>
      <c r="H70" s="27">
        <v>16.5</v>
      </c>
      <c r="I70" s="1090">
        <v>334</v>
      </c>
      <c r="J70" s="101">
        <f>IF(Начало!$B$14=0,0,I70*(1-Начало!$B$14))</f>
        <v>0</v>
      </c>
      <c r="K70" s="186"/>
      <c r="L70" s="126"/>
      <c r="M70" s="472">
        <v>25000</v>
      </c>
      <c r="N70" s="226"/>
      <c r="O70" s="226"/>
      <c r="P70" s="226"/>
      <c r="Q70" s="226"/>
      <c r="R70" s="126"/>
      <c r="S70" s="190">
        <f t="shared" si="14"/>
        <v>0</v>
      </c>
      <c r="T70" s="191">
        <f t="shared" si="15"/>
        <v>0</v>
      </c>
      <c r="U70" s="191">
        <f t="shared" si="16"/>
        <v>0</v>
      </c>
      <c r="V70" s="411">
        <v>890</v>
      </c>
      <c r="W70" s="411">
        <v>260</v>
      </c>
      <c r="X70" s="411">
        <v>550</v>
      </c>
      <c r="Y70" s="406">
        <f>(V70/1000)*(W70/1000)*(X70/1000)</f>
        <v>0.12727000000000002</v>
      </c>
      <c r="Z70" s="411">
        <v>19</v>
      </c>
    </row>
    <row r="71" spans="1:26" s="25" customFormat="1" ht="15" customHeight="1">
      <c r="A71" s="171" t="s">
        <v>82</v>
      </c>
      <c r="B71" s="26">
        <v>3.6</v>
      </c>
      <c r="C71" s="26">
        <v>5.4</v>
      </c>
      <c r="D71" s="542">
        <v>0.61899999999999999</v>
      </c>
      <c r="E71" s="404">
        <v>680</v>
      </c>
      <c r="F71" s="404">
        <v>36</v>
      </c>
      <c r="G71" s="97" t="s">
        <v>469</v>
      </c>
      <c r="H71" s="27">
        <v>19.2</v>
      </c>
      <c r="I71" s="1090">
        <v>350</v>
      </c>
      <c r="J71" s="101">
        <f>IF(Начало!$B$14=0,0,I71*(1-Начало!$B$14))</f>
        <v>0</v>
      </c>
      <c r="K71" s="186"/>
      <c r="L71" s="126"/>
      <c r="M71" s="472">
        <v>26000</v>
      </c>
      <c r="N71" s="226"/>
      <c r="O71" s="226"/>
      <c r="P71" s="226"/>
      <c r="Q71" s="226"/>
      <c r="R71" s="126"/>
      <c r="S71" s="190">
        <f t="shared" si="14"/>
        <v>0</v>
      </c>
      <c r="T71" s="191">
        <f t="shared" si="15"/>
        <v>0</v>
      </c>
      <c r="U71" s="191">
        <f t="shared" si="16"/>
        <v>0</v>
      </c>
      <c r="V71" s="411">
        <v>990</v>
      </c>
      <c r="W71" s="411">
        <v>260</v>
      </c>
      <c r="X71" s="411">
        <v>550</v>
      </c>
      <c r="Y71" s="406">
        <f t="shared" ref="Y71:Y77" si="17">(V71/1000)*(W71/1000)*(X71/1000)</f>
        <v>0.14157000000000003</v>
      </c>
      <c r="Z71" s="411">
        <v>21.6</v>
      </c>
    </row>
    <row r="72" spans="1:26" s="25" customFormat="1" ht="15" customHeight="1">
      <c r="A72" s="171" t="s">
        <v>83</v>
      </c>
      <c r="B72" s="26">
        <v>4.4000000000000004</v>
      </c>
      <c r="C72" s="26">
        <v>6.8</v>
      </c>
      <c r="D72" s="542">
        <v>0.75700000000000001</v>
      </c>
      <c r="E72" s="404">
        <v>850</v>
      </c>
      <c r="F72" s="404">
        <v>37</v>
      </c>
      <c r="G72" s="97" t="s">
        <v>469</v>
      </c>
      <c r="H72" s="27">
        <v>19.2</v>
      </c>
      <c r="I72" s="1090">
        <v>372</v>
      </c>
      <c r="J72" s="101">
        <f>IF(Начало!$B$14=0,0,I72*(1-Начало!$B$14))</f>
        <v>0</v>
      </c>
      <c r="K72" s="186"/>
      <c r="L72" s="126"/>
      <c r="M72" s="472">
        <v>28000</v>
      </c>
      <c r="N72" s="226"/>
      <c r="O72" s="226"/>
      <c r="P72" s="226"/>
      <c r="Q72" s="226"/>
      <c r="R72" s="126"/>
      <c r="S72" s="190">
        <f t="shared" si="14"/>
        <v>0</v>
      </c>
      <c r="T72" s="191">
        <f t="shared" si="15"/>
        <v>0</v>
      </c>
      <c r="U72" s="191">
        <f t="shared" si="16"/>
        <v>0</v>
      </c>
      <c r="V72" s="411">
        <v>990</v>
      </c>
      <c r="W72" s="411">
        <v>260</v>
      </c>
      <c r="X72" s="411">
        <v>550</v>
      </c>
      <c r="Y72" s="406">
        <f t="shared" si="17"/>
        <v>0.14157000000000003</v>
      </c>
      <c r="Z72" s="411">
        <v>21.6</v>
      </c>
    </row>
    <row r="73" spans="1:26" s="25" customFormat="1" ht="15" customHeight="1">
      <c r="A73" s="171" t="s">
        <v>84</v>
      </c>
      <c r="B73" s="26">
        <v>5.5</v>
      </c>
      <c r="C73" s="26">
        <v>8.1</v>
      </c>
      <c r="D73" s="542">
        <v>0.94599999999999995</v>
      </c>
      <c r="E73" s="404">
        <v>1020</v>
      </c>
      <c r="F73" s="404">
        <v>37</v>
      </c>
      <c r="G73" s="97" t="s">
        <v>470</v>
      </c>
      <c r="H73" s="27">
        <v>22</v>
      </c>
      <c r="I73" s="1090">
        <v>415</v>
      </c>
      <c r="J73" s="101">
        <f>IF(Начало!$B$14=0,0,I73*(1-Начало!$B$14))</f>
        <v>0</v>
      </c>
      <c r="K73" s="186"/>
      <c r="L73" s="126"/>
      <c r="M73" s="472">
        <v>31000</v>
      </c>
      <c r="N73" s="226"/>
      <c r="O73" s="226"/>
      <c r="P73" s="226"/>
      <c r="Q73" s="226"/>
      <c r="R73" s="126"/>
      <c r="S73" s="190">
        <f t="shared" si="14"/>
        <v>0</v>
      </c>
      <c r="T73" s="191">
        <f t="shared" si="15"/>
        <v>0</v>
      </c>
      <c r="U73" s="191">
        <f t="shared" si="16"/>
        <v>0</v>
      </c>
      <c r="V73" s="411">
        <v>1210</v>
      </c>
      <c r="W73" s="411">
        <v>260</v>
      </c>
      <c r="X73" s="411">
        <v>550</v>
      </c>
      <c r="Y73" s="406">
        <f t="shared" si="17"/>
        <v>0.17303000000000002</v>
      </c>
      <c r="Z73" s="411">
        <v>25</v>
      </c>
    </row>
    <row r="74" spans="1:26" s="25" customFormat="1" ht="15" customHeight="1">
      <c r="A74" s="171" t="s">
        <v>85</v>
      </c>
      <c r="B74" s="26">
        <v>7.5</v>
      </c>
      <c r="C74" s="26">
        <v>11</v>
      </c>
      <c r="D74" s="542">
        <v>1.29</v>
      </c>
      <c r="E74" s="404">
        <v>1360</v>
      </c>
      <c r="F74" s="404">
        <v>40</v>
      </c>
      <c r="G74" s="97" t="s">
        <v>471</v>
      </c>
      <c r="H74" s="27">
        <v>30.9</v>
      </c>
      <c r="I74" s="1090">
        <v>594</v>
      </c>
      <c r="J74" s="101">
        <f>IF(Начало!$B$14=0,0,I74*(1-Начало!$B$14))</f>
        <v>0</v>
      </c>
      <c r="K74" s="186"/>
      <c r="L74" s="126"/>
      <c r="M74" s="472">
        <v>45000</v>
      </c>
      <c r="N74" s="226"/>
      <c r="O74" s="226"/>
      <c r="P74" s="226"/>
      <c r="Q74" s="226"/>
      <c r="R74" s="126"/>
      <c r="S74" s="190">
        <f t="shared" si="14"/>
        <v>0</v>
      </c>
      <c r="T74" s="191">
        <f t="shared" si="15"/>
        <v>0</v>
      </c>
      <c r="U74" s="191">
        <f t="shared" si="16"/>
        <v>0</v>
      </c>
      <c r="V74" s="411">
        <v>1510</v>
      </c>
      <c r="W74" s="411">
        <v>260</v>
      </c>
      <c r="X74" s="411">
        <v>550</v>
      </c>
      <c r="Y74" s="406">
        <f t="shared" si="17"/>
        <v>0.21593000000000001</v>
      </c>
      <c r="Z74" s="411">
        <v>34.5</v>
      </c>
    </row>
    <row r="75" spans="1:26" s="25" customFormat="1" ht="15" customHeight="1">
      <c r="A75" s="171" t="s">
        <v>86</v>
      </c>
      <c r="B75" s="26">
        <v>8.9</v>
      </c>
      <c r="C75" s="26">
        <v>13.5</v>
      </c>
      <c r="D75" s="542">
        <v>1.5309999999999999</v>
      </c>
      <c r="E75" s="404">
        <v>1700</v>
      </c>
      <c r="F75" s="404">
        <v>41</v>
      </c>
      <c r="G75" s="97" t="s">
        <v>472</v>
      </c>
      <c r="H75" s="27">
        <v>33.4</v>
      </c>
      <c r="I75" s="1090">
        <v>637</v>
      </c>
      <c r="J75" s="101">
        <f>IF(Начало!$B$14=0,0,I75*(1-Начало!$B$14))</f>
        <v>0</v>
      </c>
      <c r="K75" s="186"/>
      <c r="L75" s="126"/>
      <c r="M75" s="472">
        <v>48000</v>
      </c>
      <c r="N75" s="226"/>
      <c r="O75" s="226"/>
      <c r="P75" s="226"/>
      <c r="Q75" s="226"/>
      <c r="R75" s="126"/>
      <c r="S75" s="190">
        <f t="shared" si="14"/>
        <v>0</v>
      </c>
      <c r="T75" s="191">
        <f t="shared" si="15"/>
        <v>0</v>
      </c>
      <c r="U75" s="191">
        <f t="shared" si="16"/>
        <v>0</v>
      </c>
      <c r="V75" s="411">
        <v>1615</v>
      </c>
      <c r="W75" s="411">
        <v>260</v>
      </c>
      <c r="X75" s="411">
        <v>550</v>
      </c>
      <c r="Y75" s="406">
        <f t="shared" si="17"/>
        <v>0.23094500000000001</v>
      </c>
      <c r="Z75" s="411">
        <v>37</v>
      </c>
    </row>
    <row r="76" spans="1:26" s="25" customFormat="1" ht="15" customHeight="1">
      <c r="A76" s="171" t="s">
        <v>87</v>
      </c>
      <c r="B76" s="26">
        <v>10.8</v>
      </c>
      <c r="C76" s="26">
        <v>16.5</v>
      </c>
      <c r="D76" s="542">
        <v>1.8580000000000001</v>
      </c>
      <c r="E76" s="404">
        <v>2040</v>
      </c>
      <c r="F76" s="404">
        <v>41</v>
      </c>
      <c r="G76" s="97" t="s">
        <v>473</v>
      </c>
      <c r="H76" s="27">
        <v>38.5</v>
      </c>
      <c r="I76" s="1090">
        <v>713</v>
      </c>
      <c r="J76" s="101">
        <f>IF(Начало!$B$14=0,0,I76*(1-Начало!$B$14))</f>
        <v>0</v>
      </c>
      <c r="K76" s="186"/>
      <c r="L76" s="126"/>
      <c r="M76" s="472">
        <v>53000</v>
      </c>
      <c r="N76" s="226"/>
      <c r="O76" s="226"/>
      <c r="P76" s="226"/>
      <c r="Q76" s="226"/>
      <c r="R76" s="126"/>
      <c r="S76" s="190">
        <f t="shared" si="14"/>
        <v>0</v>
      </c>
      <c r="T76" s="191">
        <f t="shared" si="15"/>
        <v>0</v>
      </c>
      <c r="U76" s="191">
        <f t="shared" si="16"/>
        <v>0</v>
      </c>
      <c r="V76" s="411">
        <v>1905</v>
      </c>
      <c r="W76" s="411">
        <v>260</v>
      </c>
      <c r="X76" s="411">
        <v>550</v>
      </c>
      <c r="Y76" s="406">
        <f t="shared" si="17"/>
        <v>0.27241500000000002</v>
      </c>
      <c r="Z76" s="411">
        <v>42</v>
      </c>
    </row>
    <row r="77" spans="1:26" s="25" customFormat="1" ht="15" customHeight="1" thickBot="1">
      <c r="A77" s="173" t="s">
        <v>88</v>
      </c>
      <c r="B77" s="543">
        <v>12.3</v>
      </c>
      <c r="C77" s="543">
        <v>19.5</v>
      </c>
      <c r="D77" s="544">
        <v>2.1160000000000001</v>
      </c>
      <c r="E77" s="545">
        <v>2380</v>
      </c>
      <c r="F77" s="545">
        <v>42</v>
      </c>
      <c r="G77" s="98" t="s">
        <v>474</v>
      </c>
      <c r="H77" s="546">
        <v>42.1</v>
      </c>
      <c r="I77" s="1091">
        <v>766</v>
      </c>
      <c r="J77" s="101">
        <f>IF(Начало!$B$14=0,0,I77*(1-Начало!$B$14))</f>
        <v>0</v>
      </c>
      <c r="K77" s="186"/>
      <c r="L77" s="126"/>
      <c r="M77" s="564">
        <v>57000</v>
      </c>
      <c r="N77" s="226"/>
      <c r="O77" s="226"/>
      <c r="P77" s="226"/>
      <c r="Q77" s="226"/>
      <c r="R77" s="126"/>
      <c r="S77" s="190">
        <f t="shared" si="14"/>
        <v>0</v>
      </c>
      <c r="T77" s="191">
        <f t="shared" si="15"/>
        <v>0</v>
      </c>
      <c r="U77" s="191">
        <f t="shared" si="16"/>
        <v>0</v>
      </c>
      <c r="V77" s="411">
        <v>2070</v>
      </c>
      <c r="W77" s="411">
        <v>260</v>
      </c>
      <c r="X77" s="411">
        <v>550</v>
      </c>
      <c r="Y77" s="406">
        <f t="shared" si="17"/>
        <v>0.29601000000000005</v>
      </c>
      <c r="Z77" s="411">
        <v>47.5</v>
      </c>
    </row>
    <row r="78" spans="1:26" s="25" customFormat="1" ht="26.1" customHeight="1" thickBot="1">
      <c r="A78" s="1580" t="s">
        <v>930</v>
      </c>
      <c r="B78" s="1581"/>
      <c r="C78" s="1581"/>
      <c r="D78" s="1581"/>
      <c r="E78" s="1581"/>
      <c r="F78" s="1581"/>
      <c r="G78" s="1581"/>
      <c r="H78" s="1581"/>
      <c r="I78" s="1581"/>
      <c r="J78" s="1581"/>
      <c r="K78" s="1582"/>
      <c r="L78" s="126"/>
      <c r="M78" s="649"/>
      <c r="N78" s="126"/>
      <c r="O78" s="126"/>
      <c r="P78" s="226"/>
      <c r="Q78" s="226"/>
      <c r="R78" s="126"/>
      <c r="S78" s="190">
        <f t="shared" ref="S78:S141" si="18">J78*K78</f>
        <v>0</v>
      </c>
      <c r="T78" s="191">
        <f t="shared" ref="T78:T141" si="19">IF(OR(Y78="",K78=""),0,K78*Y78)</f>
        <v>0</v>
      </c>
      <c r="U78" s="191">
        <f t="shared" ref="U78:U141" si="20">IF(OR(Z78="",K78=""),0,K78*Z78)</f>
        <v>0</v>
      </c>
      <c r="V78" s="228"/>
      <c r="W78" s="228"/>
      <c r="X78" s="228"/>
      <c r="Y78" s="229"/>
      <c r="Z78" s="228"/>
    </row>
    <row r="79" spans="1:26" s="25" customFormat="1" ht="27" customHeight="1" thickBot="1">
      <c r="A79" s="1602" t="s">
        <v>373</v>
      </c>
      <c r="B79" s="1603"/>
      <c r="C79" s="1603"/>
      <c r="D79" s="1603"/>
      <c r="E79" s="1603"/>
      <c r="F79" s="1603"/>
      <c r="G79" s="1603"/>
      <c r="H79" s="1603"/>
      <c r="I79" s="1603"/>
      <c r="J79" s="1603"/>
      <c r="K79" s="1604"/>
      <c r="L79" s="126"/>
      <c r="M79" s="650"/>
      <c r="N79" s="126"/>
      <c r="O79" s="126"/>
      <c r="P79" s="226"/>
      <c r="Q79" s="226"/>
      <c r="R79" s="126"/>
      <c r="S79" s="190">
        <f t="shared" si="18"/>
        <v>0</v>
      </c>
      <c r="T79" s="191">
        <f t="shared" si="19"/>
        <v>0</v>
      </c>
      <c r="U79" s="191">
        <f t="shared" si="20"/>
        <v>0</v>
      </c>
      <c r="V79" s="192"/>
      <c r="W79" s="192"/>
      <c r="X79" s="192"/>
      <c r="Y79" s="120"/>
      <c r="Z79" s="192"/>
    </row>
    <row r="80" spans="1:26" s="25" customFormat="1" ht="26.25" customHeight="1" thickBot="1">
      <c r="A80" s="1401" t="s">
        <v>931</v>
      </c>
      <c r="B80" s="1402"/>
      <c r="C80" s="1402"/>
      <c r="D80" s="1402"/>
      <c r="E80" s="1402"/>
      <c r="F80" s="1402"/>
      <c r="G80" s="1402"/>
      <c r="H80" s="1402"/>
      <c r="I80" s="1402"/>
      <c r="J80" s="1402"/>
      <c r="K80" s="1403"/>
      <c r="L80" s="126"/>
      <c r="M80" s="620"/>
      <c r="N80" s="126"/>
      <c r="O80" s="126"/>
      <c r="P80" s="226"/>
      <c r="Q80" s="226"/>
      <c r="R80" s="126"/>
      <c r="S80" s="190">
        <f t="shared" si="18"/>
        <v>0</v>
      </c>
      <c r="T80" s="191">
        <f t="shared" si="19"/>
        <v>0</v>
      </c>
      <c r="U80" s="191">
        <f t="shared" si="20"/>
        <v>0</v>
      </c>
      <c r="V80" s="192"/>
      <c r="W80" s="192"/>
      <c r="X80" s="192"/>
      <c r="Y80" s="120"/>
      <c r="Z80" s="192"/>
    </row>
    <row r="81" spans="1:28" ht="15" customHeight="1">
      <c r="A81" s="712" t="s">
        <v>227</v>
      </c>
      <c r="B81" s="569">
        <v>2.2000000000000002</v>
      </c>
      <c r="C81" s="569">
        <v>3.5</v>
      </c>
      <c r="D81" s="547">
        <v>0.378</v>
      </c>
      <c r="E81" s="548">
        <v>340</v>
      </c>
      <c r="F81" s="548">
        <v>26</v>
      </c>
      <c r="G81" s="549" t="s">
        <v>870</v>
      </c>
      <c r="H81" s="569">
        <v>14.6</v>
      </c>
      <c r="I81" s="1089">
        <v>332</v>
      </c>
      <c r="J81" s="101">
        <f>IF(Начало!$B$14=0,0,I81*(1-Начало!$B$14))</f>
        <v>0</v>
      </c>
      <c r="K81" s="131"/>
      <c r="L81" s="226"/>
      <c r="M81" s="472">
        <v>25000</v>
      </c>
      <c r="N81" s="226"/>
      <c r="O81" s="226"/>
      <c r="P81" s="226"/>
      <c r="Q81" s="226"/>
      <c r="R81" s="226"/>
      <c r="S81" s="190">
        <f t="shared" si="18"/>
        <v>0</v>
      </c>
      <c r="T81" s="191">
        <f t="shared" si="19"/>
        <v>0</v>
      </c>
      <c r="U81" s="191">
        <f t="shared" si="20"/>
        <v>0</v>
      </c>
      <c r="V81" s="399"/>
      <c r="W81" s="399"/>
      <c r="X81" s="399"/>
      <c r="Y81" s="396"/>
      <c r="Z81" s="399"/>
    </row>
    <row r="82" spans="1:28" ht="15" customHeight="1">
      <c r="A82" s="713" t="s">
        <v>228</v>
      </c>
      <c r="B82" s="26">
        <v>3.1</v>
      </c>
      <c r="C82" s="26">
        <v>5.3</v>
      </c>
      <c r="D82" s="542">
        <v>0.53300000000000003</v>
      </c>
      <c r="E82" s="404">
        <v>510</v>
      </c>
      <c r="F82" s="404">
        <v>27</v>
      </c>
      <c r="G82" s="97" t="s">
        <v>468</v>
      </c>
      <c r="H82" s="26">
        <v>17</v>
      </c>
      <c r="I82" s="1090">
        <v>363</v>
      </c>
      <c r="J82" s="101">
        <f>IF(Начало!$B$14=0,0,I82*(1-Начало!$B$14))</f>
        <v>0</v>
      </c>
      <c r="K82" s="132"/>
      <c r="L82" s="226"/>
      <c r="M82" s="472">
        <v>27000</v>
      </c>
      <c r="N82" s="226"/>
      <c r="O82" s="226"/>
      <c r="P82" s="226"/>
      <c r="Q82" s="226"/>
      <c r="R82" s="226"/>
      <c r="S82" s="190">
        <f t="shared" si="18"/>
        <v>0</v>
      </c>
      <c r="T82" s="191">
        <f t="shared" si="19"/>
        <v>0</v>
      </c>
      <c r="U82" s="191">
        <f t="shared" si="20"/>
        <v>0</v>
      </c>
      <c r="V82" s="399"/>
      <c r="W82" s="399"/>
      <c r="X82" s="399"/>
      <c r="Y82" s="396"/>
      <c r="Z82" s="399"/>
    </row>
    <row r="83" spans="1:28" ht="15" customHeight="1">
      <c r="A83" s="713" t="s">
        <v>229</v>
      </c>
      <c r="B83" s="26">
        <v>4</v>
      </c>
      <c r="C83" s="26">
        <v>6.8</v>
      </c>
      <c r="D83" s="542">
        <v>0.68799999999999994</v>
      </c>
      <c r="E83" s="404">
        <v>680</v>
      </c>
      <c r="F83" s="404">
        <v>28</v>
      </c>
      <c r="G83" s="97" t="s">
        <v>469</v>
      </c>
      <c r="H83" s="26">
        <v>20.2</v>
      </c>
      <c r="I83" s="1090">
        <v>401</v>
      </c>
      <c r="J83" s="101">
        <f>IF(Начало!$B$14=0,0,I83*(1-Начало!$B$14))</f>
        <v>0</v>
      </c>
      <c r="K83" s="132"/>
      <c r="L83" s="226"/>
      <c r="M83" s="472">
        <v>30000</v>
      </c>
      <c r="N83" s="226"/>
      <c r="O83" s="226"/>
      <c r="P83" s="226"/>
      <c r="Q83" s="226"/>
      <c r="R83" s="226"/>
      <c r="S83" s="190">
        <f t="shared" si="18"/>
        <v>0</v>
      </c>
      <c r="T83" s="191">
        <f t="shared" si="19"/>
        <v>0</v>
      </c>
      <c r="U83" s="191">
        <f t="shared" si="20"/>
        <v>0</v>
      </c>
      <c r="V83" s="399"/>
      <c r="W83" s="399"/>
      <c r="X83" s="399"/>
      <c r="Y83" s="396"/>
      <c r="Z83" s="399"/>
    </row>
    <row r="84" spans="1:28" ht="15" customHeight="1">
      <c r="A84" s="713" t="s">
        <v>230</v>
      </c>
      <c r="B84" s="26">
        <v>4.5999999999999996</v>
      </c>
      <c r="C84" s="26">
        <v>7.9</v>
      </c>
      <c r="D84" s="542">
        <v>0.79100000000000004</v>
      </c>
      <c r="E84" s="404">
        <v>850</v>
      </c>
      <c r="F84" s="404">
        <v>30</v>
      </c>
      <c r="G84" s="97" t="s">
        <v>469</v>
      </c>
      <c r="H84" s="26">
        <v>20.2</v>
      </c>
      <c r="I84" s="1090">
        <v>438</v>
      </c>
      <c r="J84" s="101">
        <f>IF(Начало!$B$14=0,0,I84*(1-Начало!$B$14))</f>
        <v>0</v>
      </c>
      <c r="K84" s="132"/>
      <c r="L84" s="226"/>
      <c r="M84" s="472">
        <v>33000</v>
      </c>
      <c r="N84" s="226"/>
      <c r="O84" s="226"/>
      <c r="P84" s="226"/>
      <c r="Q84" s="226"/>
      <c r="R84" s="226"/>
      <c r="S84" s="190">
        <f t="shared" si="18"/>
        <v>0</v>
      </c>
      <c r="T84" s="191">
        <f t="shared" si="19"/>
        <v>0</v>
      </c>
      <c r="U84" s="191">
        <f t="shared" si="20"/>
        <v>0</v>
      </c>
      <c r="V84" s="399"/>
      <c r="W84" s="399"/>
      <c r="X84" s="399"/>
      <c r="Y84" s="396"/>
      <c r="Z84" s="399"/>
    </row>
    <row r="85" spans="1:28" ht="15" customHeight="1">
      <c r="A85" s="713" t="s">
        <v>231</v>
      </c>
      <c r="B85" s="26">
        <v>5.8</v>
      </c>
      <c r="C85" s="26">
        <v>9.8000000000000007</v>
      </c>
      <c r="D85" s="542">
        <v>0.998</v>
      </c>
      <c r="E85" s="404">
        <v>1020</v>
      </c>
      <c r="F85" s="404">
        <v>32</v>
      </c>
      <c r="G85" s="97" t="s">
        <v>470</v>
      </c>
      <c r="H85" s="26">
        <v>23</v>
      </c>
      <c r="I85" s="1090">
        <v>469</v>
      </c>
      <c r="J85" s="101">
        <f>IF(Начало!$B$14=0,0,I85*(1-Начало!$B$14))</f>
        <v>0</v>
      </c>
      <c r="K85" s="132"/>
      <c r="L85" s="226"/>
      <c r="M85" s="472">
        <v>35000</v>
      </c>
      <c r="N85" s="226"/>
      <c r="O85" s="226"/>
      <c r="P85" s="226"/>
      <c r="Q85" s="226"/>
      <c r="R85" s="226"/>
      <c r="S85" s="190">
        <f t="shared" si="18"/>
        <v>0</v>
      </c>
      <c r="T85" s="191">
        <f t="shared" si="19"/>
        <v>0</v>
      </c>
      <c r="U85" s="191">
        <f t="shared" si="20"/>
        <v>0</v>
      </c>
      <c r="V85" s="402"/>
      <c r="W85" s="399"/>
      <c r="X85" s="399"/>
      <c r="Y85" s="396"/>
      <c r="Z85" s="399"/>
    </row>
    <row r="86" spans="1:28" ht="15" customHeight="1">
      <c r="A86" s="713" t="s">
        <v>232</v>
      </c>
      <c r="B86" s="26">
        <v>8.1999999999999993</v>
      </c>
      <c r="C86" s="26">
        <v>13.6</v>
      </c>
      <c r="D86" s="542">
        <v>1.41</v>
      </c>
      <c r="E86" s="404">
        <v>1360</v>
      </c>
      <c r="F86" s="404">
        <v>33</v>
      </c>
      <c r="G86" s="97" t="s">
        <v>471</v>
      </c>
      <c r="H86" s="26">
        <v>31.9</v>
      </c>
      <c r="I86" s="1090">
        <v>666</v>
      </c>
      <c r="J86" s="101">
        <f>IF(Начало!$B$14=0,0,I86*(1-Начало!$B$14))</f>
        <v>0</v>
      </c>
      <c r="K86" s="132"/>
      <c r="L86" s="226"/>
      <c r="M86" s="472">
        <v>50000</v>
      </c>
      <c r="N86" s="226"/>
      <c r="O86" s="226"/>
      <c r="P86" s="226"/>
      <c r="Q86" s="226"/>
      <c r="R86" s="226"/>
      <c r="S86" s="190">
        <f t="shared" si="18"/>
        <v>0</v>
      </c>
      <c r="T86" s="191">
        <f t="shared" si="19"/>
        <v>0</v>
      </c>
      <c r="U86" s="191">
        <f t="shared" si="20"/>
        <v>0</v>
      </c>
      <c r="V86" s="402"/>
      <c r="W86" s="399"/>
      <c r="X86" s="399"/>
      <c r="Y86" s="396"/>
      <c r="Z86" s="399"/>
    </row>
    <row r="87" spans="1:28" ht="15" customHeight="1">
      <c r="A87" s="713" t="s">
        <v>233</v>
      </c>
      <c r="B87" s="26">
        <v>9</v>
      </c>
      <c r="C87" s="26">
        <v>16</v>
      </c>
      <c r="D87" s="542">
        <v>1.548</v>
      </c>
      <c r="E87" s="404">
        <v>1700</v>
      </c>
      <c r="F87" s="404">
        <v>35</v>
      </c>
      <c r="G87" s="97" t="s">
        <v>472</v>
      </c>
      <c r="H87" s="26">
        <v>34.4</v>
      </c>
      <c r="I87" s="1090">
        <v>704</v>
      </c>
      <c r="J87" s="101">
        <f>IF(Начало!$B$14=0,0,I87*(1-Начало!$B$14))</f>
        <v>0</v>
      </c>
      <c r="K87" s="132"/>
      <c r="L87" s="226"/>
      <c r="M87" s="472">
        <v>53000</v>
      </c>
      <c r="N87" s="226"/>
      <c r="O87" s="226"/>
      <c r="P87" s="226"/>
      <c r="Q87" s="226"/>
      <c r="R87" s="226"/>
      <c r="S87" s="190">
        <f t="shared" si="18"/>
        <v>0</v>
      </c>
      <c r="T87" s="191">
        <f t="shared" si="19"/>
        <v>0</v>
      </c>
      <c r="U87" s="191">
        <f t="shared" si="20"/>
        <v>0</v>
      </c>
      <c r="V87" s="402"/>
      <c r="W87" s="399"/>
      <c r="X87" s="399"/>
      <c r="Y87" s="396"/>
      <c r="Z87" s="399"/>
    </row>
    <row r="88" spans="1:28" ht="15" customHeight="1">
      <c r="A88" s="713" t="s">
        <v>234</v>
      </c>
      <c r="B88" s="26">
        <v>11</v>
      </c>
      <c r="C88" s="26">
        <v>20.100000000000001</v>
      </c>
      <c r="D88" s="542">
        <v>1.8919999999999999</v>
      </c>
      <c r="E88" s="404">
        <v>2040</v>
      </c>
      <c r="F88" s="404">
        <v>36</v>
      </c>
      <c r="G88" s="97" t="s">
        <v>473</v>
      </c>
      <c r="H88" s="26">
        <v>39.5</v>
      </c>
      <c r="I88" s="1090">
        <v>763</v>
      </c>
      <c r="J88" s="101">
        <f>IF(Начало!$B$14=0,0,I88*(1-Начало!$B$14))</f>
        <v>0</v>
      </c>
      <c r="K88" s="132"/>
      <c r="L88" s="226"/>
      <c r="M88" s="472">
        <v>57000</v>
      </c>
      <c r="N88" s="226"/>
      <c r="O88" s="226"/>
      <c r="P88" s="226"/>
      <c r="Q88" s="226"/>
      <c r="R88" s="226"/>
      <c r="S88" s="190">
        <f t="shared" si="18"/>
        <v>0</v>
      </c>
      <c r="T88" s="191">
        <f t="shared" si="19"/>
        <v>0</v>
      </c>
      <c r="U88" s="191">
        <f t="shared" si="20"/>
        <v>0</v>
      </c>
      <c r="V88" s="402"/>
      <c r="W88" s="399"/>
      <c r="X88" s="399"/>
      <c r="Y88" s="396"/>
      <c r="Z88" s="399"/>
    </row>
    <row r="89" spans="1:28" ht="15" customHeight="1" thickBot="1">
      <c r="A89" s="174" t="s">
        <v>235</v>
      </c>
      <c r="B89" s="543">
        <v>12.5</v>
      </c>
      <c r="C89" s="543">
        <v>21</v>
      </c>
      <c r="D89" s="544">
        <v>2.15</v>
      </c>
      <c r="E89" s="545">
        <v>2380</v>
      </c>
      <c r="F89" s="545">
        <v>38</v>
      </c>
      <c r="G89" s="98" t="s">
        <v>474</v>
      </c>
      <c r="H89" s="543">
        <v>43.1</v>
      </c>
      <c r="I89" s="1092">
        <v>845</v>
      </c>
      <c r="J89" s="101">
        <f>IF(Начало!$B$14=0,0,I89*(1-Начало!$B$14))</f>
        <v>0</v>
      </c>
      <c r="K89" s="133"/>
      <c r="L89" s="226"/>
      <c r="M89" s="564">
        <v>63000</v>
      </c>
      <c r="N89" s="226"/>
      <c r="O89" s="226"/>
      <c r="P89" s="226"/>
      <c r="Q89" s="226"/>
      <c r="R89" s="226"/>
      <c r="S89" s="190">
        <f t="shared" si="18"/>
        <v>0</v>
      </c>
      <c r="T89" s="191">
        <f t="shared" si="19"/>
        <v>0</v>
      </c>
      <c r="U89" s="191">
        <f t="shared" si="20"/>
        <v>0</v>
      </c>
      <c r="V89" s="402"/>
      <c r="W89" s="399"/>
      <c r="X89" s="399"/>
      <c r="Y89" s="396"/>
      <c r="Z89" s="399"/>
    </row>
    <row r="90" spans="1:28" s="25" customFormat="1" ht="26.1" customHeight="1" thickBot="1">
      <c r="A90" s="1580" t="s">
        <v>930</v>
      </c>
      <c r="B90" s="1581"/>
      <c r="C90" s="1581"/>
      <c r="D90" s="1581"/>
      <c r="E90" s="1581"/>
      <c r="F90" s="1581"/>
      <c r="G90" s="1581"/>
      <c r="H90" s="1581"/>
      <c r="I90" s="1581"/>
      <c r="J90" s="1581"/>
      <c r="K90" s="1582"/>
      <c r="L90" s="126"/>
      <c r="M90" s="649"/>
      <c r="N90" s="126"/>
      <c r="O90" s="126"/>
      <c r="P90" s="226"/>
      <c r="Q90" s="226"/>
      <c r="R90" s="126"/>
      <c r="S90" s="190">
        <f t="shared" si="18"/>
        <v>0</v>
      </c>
      <c r="T90" s="191">
        <f t="shared" si="19"/>
        <v>0</v>
      </c>
      <c r="U90" s="191">
        <f t="shared" si="20"/>
        <v>0</v>
      </c>
      <c r="V90" s="219"/>
      <c r="W90" s="219"/>
      <c r="X90" s="219"/>
      <c r="Y90" s="120"/>
      <c r="Z90" s="219"/>
      <c r="AA90" s="1"/>
      <c r="AB90" s="1"/>
    </row>
    <row r="91" spans="1:28" s="25" customFormat="1" ht="26.25" customHeight="1" thickBot="1">
      <c r="A91" s="1401" t="s">
        <v>932</v>
      </c>
      <c r="B91" s="1402"/>
      <c r="C91" s="1402"/>
      <c r="D91" s="1402"/>
      <c r="E91" s="1402"/>
      <c r="F91" s="1402"/>
      <c r="G91" s="1402"/>
      <c r="H91" s="1402"/>
      <c r="I91" s="1402"/>
      <c r="J91" s="1402"/>
      <c r="K91" s="1403"/>
      <c r="L91" s="126"/>
      <c r="M91" s="620"/>
      <c r="N91" s="126"/>
      <c r="O91" s="126"/>
      <c r="P91" s="226"/>
      <c r="Q91" s="226"/>
      <c r="R91" s="126"/>
      <c r="S91" s="190">
        <f t="shared" si="18"/>
        <v>0</v>
      </c>
      <c r="T91" s="191">
        <f t="shared" si="19"/>
        <v>0</v>
      </c>
      <c r="U91" s="191">
        <f t="shared" si="20"/>
        <v>0</v>
      </c>
      <c r="V91" s="192"/>
      <c r="W91" s="192"/>
      <c r="X91" s="192"/>
      <c r="Y91" s="120"/>
      <c r="Z91" s="192"/>
    </row>
    <row r="92" spans="1:28" ht="15" customHeight="1">
      <c r="A92" s="712" t="s">
        <v>236</v>
      </c>
      <c r="B92" s="569">
        <v>2.2000000000000002</v>
      </c>
      <c r="C92" s="569">
        <v>3.5</v>
      </c>
      <c r="D92" s="547">
        <v>0.378</v>
      </c>
      <c r="E92" s="548">
        <v>340</v>
      </c>
      <c r="F92" s="548">
        <v>31</v>
      </c>
      <c r="G92" s="549" t="s">
        <v>870</v>
      </c>
      <c r="H92" s="569">
        <v>14.6</v>
      </c>
      <c r="I92" s="1089">
        <v>347</v>
      </c>
      <c r="J92" s="101">
        <f>IF(Начало!$B$14=0,0,I92*(1-Начало!$B$14))</f>
        <v>0</v>
      </c>
      <c r="K92" s="131"/>
      <c r="L92" s="226"/>
      <c r="M92" s="472">
        <v>26000</v>
      </c>
      <c r="N92" s="226"/>
      <c r="O92" s="226"/>
      <c r="P92" s="226"/>
      <c r="Q92" s="226"/>
      <c r="R92" s="226"/>
      <c r="S92" s="190">
        <f t="shared" si="18"/>
        <v>0</v>
      </c>
      <c r="T92" s="191">
        <f t="shared" si="19"/>
        <v>0</v>
      </c>
      <c r="U92" s="191">
        <f t="shared" si="20"/>
        <v>0</v>
      </c>
      <c r="V92" s="399"/>
      <c r="W92" s="399"/>
      <c r="X92" s="399"/>
      <c r="Y92" s="396"/>
      <c r="Z92" s="399"/>
    </row>
    <row r="93" spans="1:28" ht="15" customHeight="1">
      <c r="A93" s="713" t="s">
        <v>237</v>
      </c>
      <c r="B93" s="26">
        <v>3.1</v>
      </c>
      <c r="C93" s="26">
        <v>5.3</v>
      </c>
      <c r="D93" s="542">
        <v>0.53300000000000003</v>
      </c>
      <c r="E93" s="404">
        <v>510</v>
      </c>
      <c r="F93" s="404">
        <v>32</v>
      </c>
      <c r="G93" s="97" t="s">
        <v>468</v>
      </c>
      <c r="H93" s="26">
        <v>17</v>
      </c>
      <c r="I93" s="1065">
        <v>382</v>
      </c>
      <c r="J93" s="101">
        <f>IF(Начало!$B$14=0,0,I93*(1-Начало!$B$14))</f>
        <v>0</v>
      </c>
      <c r="K93" s="129"/>
      <c r="L93" s="116"/>
      <c r="M93" s="472">
        <v>29000</v>
      </c>
      <c r="N93" s="116"/>
      <c r="O93" s="1057"/>
      <c r="P93" s="226"/>
      <c r="Q93" s="226"/>
      <c r="R93" s="116"/>
      <c r="S93" s="190">
        <f t="shared" si="18"/>
        <v>0</v>
      </c>
      <c r="T93" s="191">
        <f t="shared" si="19"/>
        <v>0</v>
      </c>
      <c r="U93" s="191">
        <f t="shared" si="20"/>
        <v>0</v>
      </c>
      <c r="V93" s="399"/>
      <c r="W93" s="399"/>
      <c r="X93" s="399"/>
      <c r="Y93" s="396"/>
      <c r="Z93" s="399"/>
    </row>
    <row r="94" spans="1:28" ht="15" customHeight="1">
      <c r="A94" s="713" t="s">
        <v>238</v>
      </c>
      <c r="B94" s="26">
        <v>4</v>
      </c>
      <c r="C94" s="26">
        <v>6.8</v>
      </c>
      <c r="D94" s="542">
        <v>0.68799999999999994</v>
      </c>
      <c r="E94" s="404">
        <v>680</v>
      </c>
      <c r="F94" s="404">
        <v>33</v>
      </c>
      <c r="G94" s="97" t="s">
        <v>469</v>
      </c>
      <c r="H94" s="26">
        <v>20.2</v>
      </c>
      <c r="I94" s="1065">
        <v>410</v>
      </c>
      <c r="J94" s="101">
        <f>IF(Начало!$B$14=0,0,I94*(1-Начало!$B$14))</f>
        <v>0</v>
      </c>
      <c r="K94" s="129"/>
      <c r="L94" s="116"/>
      <c r="M94" s="472">
        <v>31000</v>
      </c>
      <c r="N94" s="116"/>
      <c r="O94" s="1057"/>
      <c r="P94" s="226"/>
      <c r="Q94" s="226"/>
      <c r="R94" s="116"/>
      <c r="S94" s="190">
        <f t="shared" si="18"/>
        <v>0</v>
      </c>
      <c r="T94" s="191">
        <f t="shared" si="19"/>
        <v>0</v>
      </c>
      <c r="U94" s="191">
        <f t="shared" si="20"/>
        <v>0</v>
      </c>
      <c r="V94" s="399"/>
      <c r="W94" s="399"/>
      <c r="X94" s="399"/>
      <c r="Y94" s="396"/>
      <c r="Z94" s="399"/>
    </row>
    <row r="95" spans="1:28" ht="15" customHeight="1">
      <c r="A95" s="713" t="s">
        <v>239</v>
      </c>
      <c r="B95" s="26">
        <v>4.5999999999999996</v>
      </c>
      <c r="C95" s="26">
        <v>7.9</v>
      </c>
      <c r="D95" s="542">
        <v>0.79100000000000004</v>
      </c>
      <c r="E95" s="404">
        <v>850</v>
      </c>
      <c r="F95" s="404">
        <v>34</v>
      </c>
      <c r="G95" s="97" t="s">
        <v>469</v>
      </c>
      <c r="H95" s="26">
        <v>20.2</v>
      </c>
      <c r="I95" s="1065">
        <v>452</v>
      </c>
      <c r="J95" s="101">
        <f>IF(Начало!$B$14=0,0,I95*(1-Начало!$B$14))</f>
        <v>0</v>
      </c>
      <c r="K95" s="129"/>
      <c r="L95" s="116"/>
      <c r="M95" s="472">
        <v>34000</v>
      </c>
      <c r="N95" s="116"/>
      <c r="O95" s="1057"/>
      <c r="P95" s="226"/>
      <c r="Q95" s="226"/>
      <c r="R95" s="116"/>
      <c r="S95" s="190">
        <f t="shared" si="18"/>
        <v>0</v>
      </c>
      <c r="T95" s="191">
        <f t="shared" si="19"/>
        <v>0</v>
      </c>
      <c r="U95" s="191">
        <f t="shared" si="20"/>
        <v>0</v>
      </c>
      <c r="V95" s="399"/>
      <c r="W95" s="399"/>
      <c r="X95" s="399"/>
      <c r="Y95" s="396"/>
      <c r="Z95" s="399"/>
    </row>
    <row r="96" spans="1:28" ht="15" customHeight="1">
      <c r="A96" s="713" t="s">
        <v>240</v>
      </c>
      <c r="B96" s="26">
        <v>5.8</v>
      </c>
      <c r="C96" s="26">
        <v>9.8000000000000007</v>
      </c>
      <c r="D96" s="542">
        <v>0.998</v>
      </c>
      <c r="E96" s="404">
        <v>1020</v>
      </c>
      <c r="F96" s="404">
        <v>35</v>
      </c>
      <c r="G96" s="97" t="s">
        <v>470</v>
      </c>
      <c r="H96" s="26">
        <v>23</v>
      </c>
      <c r="I96" s="1065">
        <v>490</v>
      </c>
      <c r="J96" s="101">
        <f>IF(Начало!$B$14=0,0,I96*(1-Начало!$B$14))</f>
        <v>0</v>
      </c>
      <c r="K96" s="129"/>
      <c r="L96" s="116"/>
      <c r="M96" s="472">
        <v>37000</v>
      </c>
      <c r="N96" s="116"/>
      <c r="O96" s="1057"/>
      <c r="P96" s="226"/>
      <c r="Q96" s="226"/>
      <c r="R96" s="116"/>
      <c r="S96" s="190">
        <f t="shared" si="18"/>
        <v>0</v>
      </c>
      <c r="T96" s="191">
        <f t="shared" si="19"/>
        <v>0</v>
      </c>
      <c r="U96" s="191">
        <f t="shared" si="20"/>
        <v>0</v>
      </c>
      <c r="V96" s="402"/>
      <c r="W96" s="399"/>
      <c r="X96" s="399"/>
      <c r="Y96" s="396"/>
      <c r="Z96" s="399"/>
    </row>
    <row r="97" spans="1:28" ht="15" customHeight="1">
      <c r="A97" s="713" t="s">
        <v>241</v>
      </c>
      <c r="B97" s="26">
        <v>8.1999999999999993</v>
      </c>
      <c r="C97" s="26">
        <v>13.6</v>
      </c>
      <c r="D97" s="542">
        <v>1.41</v>
      </c>
      <c r="E97" s="404">
        <v>1360</v>
      </c>
      <c r="F97" s="404">
        <v>36</v>
      </c>
      <c r="G97" s="97" t="s">
        <v>471</v>
      </c>
      <c r="H97" s="26">
        <v>31.9</v>
      </c>
      <c r="I97" s="1065">
        <v>678</v>
      </c>
      <c r="J97" s="101">
        <f>IF(Начало!$B$14=0,0,I97*(1-Начало!$B$14))</f>
        <v>0</v>
      </c>
      <c r="K97" s="129"/>
      <c r="L97" s="116"/>
      <c r="M97" s="472">
        <v>51000</v>
      </c>
      <c r="N97" s="116"/>
      <c r="O97" s="1057"/>
      <c r="P97" s="226"/>
      <c r="Q97" s="226"/>
      <c r="R97" s="116"/>
      <c r="S97" s="190">
        <f t="shared" si="18"/>
        <v>0</v>
      </c>
      <c r="T97" s="191">
        <f t="shared" si="19"/>
        <v>0</v>
      </c>
      <c r="U97" s="191">
        <f t="shared" si="20"/>
        <v>0</v>
      </c>
      <c r="V97" s="402"/>
      <c r="W97" s="399"/>
      <c r="X97" s="399"/>
      <c r="Y97" s="396"/>
      <c r="Z97" s="399"/>
    </row>
    <row r="98" spans="1:28" ht="15" customHeight="1">
      <c r="A98" s="713" t="s">
        <v>242</v>
      </c>
      <c r="B98" s="26">
        <v>9</v>
      </c>
      <c r="C98" s="26">
        <v>16</v>
      </c>
      <c r="D98" s="542">
        <v>1.548</v>
      </c>
      <c r="E98" s="404">
        <v>1700</v>
      </c>
      <c r="F98" s="404">
        <v>37</v>
      </c>
      <c r="G98" s="97" t="s">
        <v>472</v>
      </c>
      <c r="H98" s="26">
        <v>34.4</v>
      </c>
      <c r="I98" s="1065">
        <v>740</v>
      </c>
      <c r="J98" s="101">
        <f>IF(Начало!$B$14=0,0,I98*(1-Начало!$B$14))</f>
        <v>0</v>
      </c>
      <c r="K98" s="129"/>
      <c r="L98" s="116"/>
      <c r="M98" s="472">
        <v>56000</v>
      </c>
      <c r="N98" s="116"/>
      <c r="O98" s="1057"/>
      <c r="P98" s="226"/>
      <c r="Q98" s="226"/>
      <c r="R98" s="116"/>
      <c r="S98" s="190">
        <f t="shared" si="18"/>
        <v>0</v>
      </c>
      <c r="T98" s="191">
        <f t="shared" si="19"/>
        <v>0</v>
      </c>
      <c r="U98" s="191">
        <f t="shared" si="20"/>
        <v>0</v>
      </c>
      <c r="V98" s="402"/>
      <c r="W98" s="399"/>
      <c r="X98" s="399"/>
      <c r="Y98" s="396"/>
      <c r="Z98" s="399"/>
    </row>
    <row r="99" spans="1:28" ht="15" customHeight="1">
      <c r="A99" s="713" t="s">
        <v>243</v>
      </c>
      <c r="B99" s="26">
        <v>11</v>
      </c>
      <c r="C99" s="26">
        <v>20.100000000000001</v>
      </c>
      <c r="D99" s="542">
        <v>1.8919999999999999</v>
      </c>
      <c r="E99" s="404">
        <v>2040</v>
      </c>
      <c r="F99" s="404">
        <v>38</v>
      </c>
      <c r="G99" s="97" t="s">
        <v>473</v>
      </c>
      <c r="H99" s="26">
        <v>39.5</v>
      </c>
      <c r="I99" s="1065">
        <v>814</v>
      </c>
      <c r="J99" s="101">
        <f>IF(Начало!$B$14=0,0,I99*(1-Начало!$B$14))</f>
        <v>0</v>
      </c>
      <c r="K99" s="129"/>
      <c r="L99" s="116"/>
      <c r="M99" s="472">
        <v>61000</v>
      </c>
      <c r="N99" s="116"/>
      <c r="O99" s="1057"/>
      <c r="P99" s="226"/>
      <c r="Q99" s="226"/>
      <c r="R99" s="116"/>
      <c r="S99" s="190">
        <f t="shared" si="18"/>
        <v>0</v>
      </c>
      <c r="T99" s="191">
        <f t="shared" si="19"/>
        <v>0</v>
      </c>
      <c r="U99" s="191">
        <f t="shared" si="20"/>
        <v>0</v>
      </c>
      <c r="V99" s="402"/>
      <c r="W99" s="399"/>
      <c r="X99" s="399"/>
      <c r="Y99" s="396"/>
      <c r="Z99" s="399"/>
    </row>
    <row r="100" spans="1:28" ht="15" customHeight="1" thickBot="1">
      <c r="A100" s="175" t="s">
        <v>244</v>
      </c>
      <c r="B100" s="543">
        <v>12.5</v>
      </c>
      <c r="C100" s="543">
        <v>21</v>
      </c>
      <c r="D100" s="544">
        <v>2.15</v>
      </c>
      <c r="E100" s="545">
        <v>2380</v>
      </c>
      <c r="F100" s="545">
        <v>39</v>
      </c>
      <c r="G100" s="98" t="s">
        <v>474</v>
      </c>
      <c r="H100" s="543">
        <v>43.1</v>
      </c>
      <c r="I100" s="1093">
        <v>886</v>
      </c>
      <c r="J100" s="101">
        <f>IF(Начало!$B$14=0,0,I100*(1-Начало!$B$14))</f>
        <v>0</v>
      </c>
      <c r="K100" s="130"/>
      <c r="L100" s="116"/>
      <c r="M100" s="564">
        <v>66000</v>
      </c>
      <c r="N100" s="116"/>
      <c r="O100" s="1057"/>
      <c r="P100" s="226"/>
      <c r="Q100" s="226"/>
      <c r="R100" s="116"/>
      <c r="S100" s="190">
        <f t="shared" si="18"/>
        <v>0</v>
      </c>
      <c r="T100" s="191">
        <f t="shared" si="19"/>
        <v>0</v>
      </c>
      <c r="U100" s="191">
        <f t="shared" si="20"/>
        <v>0</v>
      </c>
      <c r="V100" s="402"/>
      <c r="W100" s="399"/>
      <c r="X100" s="399"/>
      <c r="Y100" s="396"/>
      <c r="Z100" s="399"/>
    </row>
    <row r="101" spans="1:28" s="25" customFormat="1" ht="26.1" customHeight="1" thickBot="1">
      <c r="A101" s="1580" t="s">
        <v>930</v>
      </c>
      <c r="B101" s="1581"/>
      <c r="C101" s="1581"/>
      <c r="D101" s="1581"/>
      <c r="E101" s="1581"/>
      <c r="F101" s="1581"/>
      <c r="G101" s="1581"/>
      <c r="H101" s="1581"/>
      <c r="I101" s="1581"/>
      <c r="J101" s="1581"/>
      <c r="K101" s="1582"/>
      <c r="L101" s="126"/>
      <c r="M101" s="649"/>
      <c r="N101" s="126"/>
      <c r="O101" s="126"/>
      <c r="P101" s="226"/>
      <c r="Q101" s="226"/>
      <c r="R101" s="126"/>
      <c r="S101" s="190">
        <f t="shared" si="18"/>
        <v>0</v>
      </c>
      <c r="T101" s="191">
        <f t="shared" si="19"/>
        <v>0</v>
      </c>
      <c r="U101" s="191">
        <f t="shared" si="20"/>
        <v>0</v>
      </c>
      <c r="V101" s="219"/>
      <c r="W101" s="219"/>
      <c r="X101" s="219"/>
      <c r="Y101" s="120"/>
      <c r="Z101" s="219"/>
      <c r="AA101" s="1"/>
      <c r="AB101" s="1"/>
    </row>
    <row r="102" spans="1:28" s="25" customFormat="1" ht="26.25" customHeight="1" thickBot="1">
      <c r="A102" s="1401" t="s">
        <v>933</v>
      </c>
      <c r="B102" s="1402"/>
      <c r="C102" s="1402"/>
      <c r="D102" s="1402"/>
      <c r="E102" s="1402"/>
      <c r="F102" s="1402"/>
      <c r="G102" s="1402"/>
      <c r="H102" s="1402"/>
      <c r="I102" s="1402"/>
      <c r="J102" s="1402"/>
      <c r="K102" s="1403"/>
      <c r="L102" s="126"/>
      <c r="M102" s="620"/>
      <c r="N102" s="126"/>
      <c r="O102" s="126"/>
      <c r="P102" s="226"/>
      <c r="Q102" s="226"/>
      <c r="R102" s="126"/>
      <c r="S102" s="190">
        <f t="shared" si="18"/>
        <v>0</v>
      </c>
      <c r="T102" s="191">
        <f t="shared" si="19"/>
        <v>0</v>
      </c>
      <c r="U102" s="191">
        <f t="shared" si="20"/>
        <v>0</v>
      </c>
      <c r="V102" s="192"/>
      <c r="W102" s="192"/>
      <c r="X102" s="192"/>
      <c r="Y102" s="120"/>
      <c r="Z102" s="192"/>
    </row>
    <row r="103" spans="1:28" ht="15" customHeight="1">
      <c r="A103" s="712" t="s">
        <v>245</v>
      </c>
      <c r="B103" s="569">
        <v>2.2000000000000002</v>
      </c>
      <c r="C103" s="569">
        <v>3.5</v>
      </c>
      <c r="D103" s="547">
        <v>0.378</v>
      </c>
      <c r="E103" s="548">
        <v>340</v>
      </c>
      <c r="F103" s="548">
        <v>35</v>
      </c>
      <c r="G103" s="549" t="s">
        <v>870</v>
      </c>
      <c r="H103" s="569">
        <v>14.6</v>
      </c>
      <c r="I103" s="1089">
        <v>377</v>
      </c>
      <c r="J103" s="101">
        <f>IF(Начало!$B$14=0,0,I103*(1-Начало!$B$14))</f>
        <v>0</v>
      </c>
      <c r="K103" s="128"/>
      <c r="L103" s="116"/>
      <c r="M103" s="472">
        <v>28000</v>
      </c>
      <c r="N103" s="116"/>
      <c r="O103" s="1057"/>
      <c r="P103" s="226"/>
      <c r="Q103" s="226"/>
      <c r="R103" s="116"/>
      <c r="S103" s="190">
        <f t="shared" si="18"/>
        <v>0</v>
      </c>
      <c r="T103" s="191">
        <f t="shared" si="19"/>
        <v>0</v>
      </c>
      <c r="U103" s="191">
        <f t="shared" si="20"/>
        <v>0</v>
      </c>
      <c r="V103" s="399"/>
      <c r="W103" s="399"/>
      <c r="X103" s="399"/>
      <c r="Y103" s="396"/>
      <c r="Z103" s="399"/>
    </row>
    <row r="104" spans="1:28" ht="15" customHeight="1">
      <c r="A104" s="713" t="s">
        <v>246</v>
      </c>
      <c r="B104" s="26">
        <v>3.1</v>
      </c>
      <c r="C104" s="26">
        <v>5.3</v>
      </c>
      <c r="D104" s="542">
        <v>0.53300000000000003</v>
      </c>
      <c r="E104" s="404">
        <v>510</v>
      </c>
      <c r="F104" s="404">
        <v>37</v>
      </c>
      <c r="G104" s="97" t="s">
        <v>468</v>
      </c>
      <c r="H104" s="26">
        <v>17</v>
      </c>
      <c r="I104" s="1090">
        <v>414</v>
      </c>
      <c r="J104" s="101">
        <f>IF(Начало!$B$14=0,0,I104*(1-Начало!$B$14))</f>
        <v>0</v>
      </c>
      <c r="K104" s="129"/>
      <c r="L104" s="116"/>
      <c r="M104" s="472">
        <v>31000</v>
      </c>
      <c r="N104" s="116"/>
      <c r="O104" s="1057"/>
      <c r="P104" s="226"/>
      <c r="Q104" s="226"/>
      <c r="R104" s="116"/>
      <c r="S104" s="190">
        <f t="shared" si="18"/>
        <v>0</v>
      </c>
      <c r="T104" s="191">
        <f t="shared" si="19"/>
        <v>0</v>
      </c>
      <c r="U104" s="191">
        <f t="shared" si="20"/>
        <v>0</v>
      </c>
      <c r="V104" s="399"/>
      <c r="W104" s="399"/>
      <c r="X104" s="399"/>
      <c r="Y104" s="396"/>
      <c r="Z104" s="399"/>
    </row>
    <row r="105" spans="1:28" ht="15" customHeight="1">
      <c r="A105" s="713" t="s">
        <v>247</v>
      </c>
      <c r="B105" s="26">
        <v>4</v>
      </c>
      <c r="C105" s="26">
        <v>6.8</v>
      </c>
      <c r="D105" s="542">
        <v>0.68799999999999994</v>
      </c>
      <c r="E105" s="404">
        <v>680</v>
      </c>
      <c r="F105" s="404">
        <v>38</v>
      </c>
      <c r="G105" s="97" t="s">
        <v>469</v>
      </c>
      <c r="H105" s="26">
        <v>20.2</v>
      </c>
      <c r="I105" s="1090">
        <v>440</v>
      </c>
      <c r="J105" s="101">
        <f>IF(Начало!$B$14=0,0,I105*(1-Начало!$B$14))</f>
        <v>0</v>
      </c>
      <c r="K105" s="129"/>
      <c r="L105" s="116"/>
      <c r="M105" s="472">
        <v>33000</v>
      </c>
      <c r="N105" s="116"/>
      <c r="O105" s="1057"/>
      <c r="P105" s="226"/>
      <c r="Q105" s="226"/>
      <c r="R105" s="116"/>
      <c r="S105" s="190">
        <f t="shared" si="18"/>
        <v>0</v>
      </c>
      <c r="T105" s="191">
        <f t="shared" si="19"/>
        <v>0</v>
      </c>
      <c r="U105" s="191">
        <f t="shared" si="20"/>
        <v>0</v>
      </c>
      <c r="V105" s="399"/>
      <c r="W105" s="399"/>
      <c r="X105" s="399"/>
      <c r="Y105" s="396"/>
      <c r="Z105" s="399"/>
    </row>
    <row r="106" spans="1:28" ht="15" customHeight="1">
      <c r="A106" s="713" t="s">
        <v>248</v>
      </c>
      <c r="B106" s="26">
        <v>4.5999999999999996</v>
      </c>
      <c r="C106" s="26">
        <v>7.9</v>
      </c>
      <c r="D106" s="542">
        <v>0.79100000000000004</v>
      </c>
      <c r="E106" s="404">
        <v>850</v>
      </c>
      <c r="F106" s="404">
        <v>39</v>
      </c>
      <c r="G106" s="97" t="s">
        <v>469</v>
      </c>
      <c r="H106" s="26">
        <v>20.2</v>
      </c>
      <c r="I106" s="1090">
        <v>485</v>
      </c>
      <c r="J106" s="101">
        <f>IF(Начало!$B$14=0,0,I106*(1-Начало!$B$14))</f>
        <v>0</v>
      </c>
      <c r="K106" s="129"/>
      <c r="L106" s="116"/>
      <c r="M106" s="472">
        <v>36000</v>
      </c>
      <c r="N106" s="116"/>
      <c r="O106" s="1057"/>
      <c r="P106" s="226"/>
      <c r="Q106" s="226"/>
      <c r="R106" s="116"/>
      <c r="S106" s="190">
        <f t="shared" si="18"/>
        <v>0</v>
      </c>
      <c r="T106" s="191">
        <f t="shared" si="19"/>
        <v>0</v>
      </c>
      <c r="U106" s="191">
        <f t="shared" si="20"/>
        <v>0</v>
      </c>
      <c r="V106" s="399"/>
      <c r="W106" s="399"/>
      <c r="X106" s="399"/>
      <c r="Y106" s="396"/>
      <c r="Z106" s="399"/>
    </row>
    <row r="107" spans="1:28" ht="15" customHeight="1">
      <c r="A107" s="713" t="s">
        <v>249</v>
      </c>
      <c r="B107" s="26">
        <v>5.8</v>
      </c>
      <c r="C107" s="26">
        <v>9.8000000000000007</v>
      </c>
      <c r="D107" s="542">
        <v>0.998</v>
      </c>
      <c r="E107" s="404">
        <v>1020</v>
      </c>
      <c r="F107" s="404">
        <v>40</v>
      </c>
      <c r="G107" s="97" t="s">
        <v>470</v>
      </c>
      <c r="H107" s="26">
        <v>23</v>
      </c>
      <c r="I107" s="1090">
        <v>532</v>
      </c>
      <c r="J107" s="101">
        <f>IF(Начало!$B$14=0,0,I107*(1-Начало!$B$14))</f>
        <v>0</v>
      </c>
      <c r="K107" s="129"/>
      <c r="L107" s="116"/>
      <c r="M107" s="472">
        <v>40000</v>
      </c>
      <c r="N107" s="116"/>
      <c r="O107" s="1057"/>
      <c r="P107" s="226"/>
      <c r="Q107" s="226"/>
      <c r="R107" s="116"/>
      <c r="S107" s="190">
        <f t="shared" si="18"/>
        <v>0</v>
      </c>
      <c r="T107" s="191">
        <f t="shared" si="19"/>
        <v>0</v>
      </c>
      <c r="U107" s="191">
        <f t="shared" si="20"/>
        <v>0</v>
      </c>
      <c r="V107" s="402"/>
      <c r="W107" s="399"/>
      <c r="X107" s="399"/>
      <c r="Y107" s="396"/>
      <c r="Z107" s="399"/>
    </row>
    <row r="108" spans="1:28" ht="15" customHeight="1">
      <c r="A108" s="713" t="s">
        <v>250</v>
      </c>
      <c r="B108" s="26">
        <v>8.1999999999999993</v>
      </c>
      <c r="C108" s="26">
        <v>13.6</v>
      </c>
      <c r="D108" s="542">
        <v>1.41</v>
      </c>
      <c r="E108" s="404">
        <v>1360</v>
      </c>
      <c r="F108" s="404">
        <v>40</v>
      </c>
      <c r="G108" s="97" t="s">
        <v>471</v>
      </c>
      <c r="H108" s="26">
        <v>31.9</v>
      </c>
      <c r="I108" s="1090">
        <v>725</v>
      </c>
      <c r="J108" s="101">
        <f>IF(Начало!$B$14=0,0,I108*(1-Начало!$B$14))</f>
        <v>0</v>
      </c>
      <c r="K108" s="129"/>
      <c r="L108" s="116"/>
      <c r="M108" s="472">
        <v>54000</v>
      </c>
      <c r="N108" s="116"/>
      <c r="O108" s="1057"/>
      <c r="P108" s="226"/>
      <c r="Q108" s="226"/>
      <c r="R108" s="116"/>
      <c r="S108" s="190">
        <f t="shared" si="18"/>
        <v>0</v>
      </c>
      <c r="T108" s="191">
        <f t="shared" si="19"/>
        <v>0</v>
      </c>
      <c r="U108" s="191">
        <f t="shared" si="20"/>
        <v>0</v>
      </c>
      <c r="V108" s="402"/>
      <c r="W108" s="399"/>
      <c r="X108" s="399"/>
      <c r="Y108" s="396"/>
      <c r="Z108" s="399"/>
    </row>
    <row r="109" spans="1:28" ht="15" customHeight="1">
      <c r="A109" s="713" t="s">
        <v>251</v>
      </c>
      <c r="B109" s="26">
        <v>9</v>
      </c>
      <c r="C109" s="26">
        <v>16</v>
      </c>
      <c r="D109" s="542">
        <v>1.548</v>
      </c>
      <c r="E109" s="404">
        <v>1700</v>
      </c>
      <c r="F109" s="404">
        <v>40</v>
      </c>
      <c r="G109" s="97" t="s">
        <v>472</v>
      </c>
      <c r="H109" s="26">
        <v>34.4</v>
      </c>
      <c r="I109" s="1090">
        <v>776</v>
      </c>
      <c r="J109" s="101">
        <f>IF(Начало!$B$14=0,0,I109*(1-Начало!$B$14))</f>
        <v>0</v>
      </c>
      <c r="K109" s="129"/>
      <c r="L109" s="116"/>
      <c r="M109" s="472">
        <v>58000</v>
      </c>
      <c r="N109" s="116"/>
      <c r="O109" s="1057"/>
      <c r="P109" s="226"/>
      <c r="Q109" s="226"/>
      <c r="R109" s="116"/>
      <c r="S109" s="190">
        <f t="shared" si="18"/>
        <v>0</v>
      </c>
      <c r="T109" s="191">
        <f t="shared" si="19"/>
        <v>0</v>
      </c>
      <c r="U109" s="191">
        <f t="shared" si="20"/>
        <v>0</v>
      </c>
      <c r="V109" s="402"/>
      <c r="W109" s="399"/>
      <c r="X109" s="399"/>
      <c r="Y109" s="396"/>
      <c r="Z109" s="399"/>
    </row>
    <row r="110" spans="1:28" ht="15" customHeight="1">
      <c r="A110" s="713" t="s">
        <v>252</v>
      </c>
      <c r="B110" s="26">
        <v>11</v>
      </c>
      <c r="C110" s="26">
        <v>20.100000000000001</v>
      </c>
      <c r="D110" s="542">
        <v>1.8919999999999999</v>
      </c>
      <c r="E110" s="404">
        <v>2040</v>
      </c>
      <c r="F110" s="404">
        <v>41</v>
      </c>
      <c r="G110" s="97" t="s">
        <v>473</v>
      </c>
      <c r="H110" s="26">
        <v>39.5</v>
      </c>
      <c r="I110" s="1090">
        <v>872</v>
      </c>
      <c r="J110" s="101">
        <f>IF(Начало!$B$14=0,0,I110*(1-Начало!$B$14))</f>
        <v>0</v>
      </c>
      <c r="K110" s="129"/>
      <c r="L110" s="116"/>
      <c r="M110" s="472">
        <v>65000</v>
      </c>
      <c r="N110" s="116"/>
      <c r="O110" s="1057"/>
      <c r="P110" s="226"/>
      <c r="Q110" s="226"/>
      <c r="R110" s="116"/>
      <c r="S110" s="190">
        <f t="shared" si="18"/>
        <v>0</v>
      </c>
      <c r="T110" s="191">
        <f t="shared" si="19"/>
        <v>0</v>
      </c>
      <c r="U110" s="191">
        <f t="shared" si="20"/>
        <v>0</v>
      </c>
      <c r="V110" s="402"/>
      <c r="W110" s="399"/>
      <c r="X110" s="399"/>
      <c r="Y110" s="396"/>
      <c r="Z110" s="399"/>
    </row>
    <row r="111" spans="1:28" ht="15" customHeight="1" thickBot="1">
      <c r="A111" s="175" t="s">
        <v>253</v>
      </c>
      <c r="B111" s="543">
        <v>12.5</v>
      </c>
      <c r="C111" s="543">
        <v>21</v>
      </c>
      <c r="D111" s="544">
        <v>2.15</v>
      </c>
      <c r="E111" s="545">
        <v>2380</v>
      </c>
      <c r="F111" s="545">
        <v>42</v>
      </c>
      <c r="G111" s="98" t="s">
        <v>474</v>
      </c>
      <c r="H111" s="543">
        <v>43.1</v>
      </c>
      <c r="I111" s="1091">
        <v>939</v>
      </c>
      <c r="J111" s="101">
        <f>IF(Начало!$B$14=0,0,I111*(1-Начало!$B$14))</f>
        <v>0</v>
      </c>
      <c r="K111" s="130"/>
      <c r="L111" s="116"/>
      <c r="M111" s="564">
        <v>70000</v>
      </c>
      <c r="N111" s="116"/>
      <c r="O111" s="1057"/>
      <c r="P111" s="226"/>
      <c r="Q111" s="226"/>
      <c r="R111" s="116"/>
      <c r="S111" s="190">
        <f t="shared" si="18"/>
        <v>0</v>
      </c>
      <c r="T111" s="191">
        <f t="shared" si="19"/>
        <v>0</v>
      </c>
      <c r="U111" s="191">
        <f t="shared" si="20"/>
        <v>0</v>
      </c>
      <c r="V111" s="402"/>
      <c r="W111" s="399"/>
      <c r="X111" s="399"/>
      <c r="Y111" s="396"/>
      <c r="Z111" s="399"/>
    </row>
    <row r="112" spans="1:28" s="25" customFormat="1" ht="26.1" customHeight="1" thickBot="1">
      <c r="A112" s="1580" t="s">
        <v>930</v>
      </c>
      <c r="B112" s="1581"/>
      <c r="C112" s="1581"/>
      <c r="D112" s="1581"/>
      <c r="E112" s="1581"/>
      <c r="F112" s="1581"/>
      <c r="G112" s="1581"/>
      <c r="H112" s="1581"/>
      <c r="I112" s="1581"/>
      <c r="J112" s="1581"/>
      <c r="K112" s="1582"/>
      <c r="L112" s="126"/>
      <c r="M112" s="649"/>
      <c r="N112" s="126"/>
      <c r="O112" s="126"/>
      <c r="P112" s="226"/>
      <c r="Q112" s="226"/>
      <c r="R112" s="126"/>
      <c r="S112" s="190">
        <f t="shared" si="18"/>
        <v>0</v>
      </c>
      <c r="T112" s="191">
        <f t="shared" si="19"/>
        <v>0</v>
      </c>
      <c r="U112" s="191">
        <f t="shared" si="20"/>
        <v>0</v>
      </c>
      <c r="V112" s="219"/>
      <c r="W112" s="219"/>
      <c r="X112" s="219"/>
      <c r="Y112" s="120"/>
      <c r="Z112" s="219"/>
      <c r="AA112" s="1"/>
      <c r="AB112" s="1"/>
    </row>
    <row r="113" spans="1:28" s="25" customFormat="1" ht="26.25" customHeight="1" thickBot="1">
      <c r="A113" s="309" t="s">
        <v>342</v>
      </c>
      <c r="B113" s="299"/>
      <c r="C113" s="299"/>
      <c r="D113" s="299"/>
      <c r="E113" s="299"/>
      <c r="F113" s="299"/>
      <c r="G113" s="299"/>
      <c r="H113" s="299"/>
      <c r="I113" s="342"/>
      <c r="J113" s="300"/>
      <c r="K113" s="301"/>
      <c r="L113" s="126"/>
      <c r="M113" s="620"/>
      <c r="N113" s="126"/>
      <c r="O113" s="126"/>
      <c r="P113" s="226"/>
      <c r="Q113" s="226"/>
      <c r="R113" s="126"/>
      <c r="S113" s="190">
        <f t="shared" si="18"/>
        <v>0</v>
      </c>
      <c r="T113" s="191">
        <f t="shared" si="19"/>
        <v>0</v>
      </c>
      <c r="U113" s="191">
        <f t="shared" si="20"/>
        <v>0</v>
      </c>
      <c r="V113" s="192"/>
      <c r="W113" s="192"/>
      <c r="X113" s="192"/>
      <c r="Y113" s="120"/>
      <c r="Z113" s="192"/>
    </row>
    <row r="114" spans="1:28" s="25" customFormat="1" ht="15" customHeight="1">
      <c r="A114" s="712" t="s">
        <v>220</v>
      </c>
      <c r="B114" s="569">
        <v>6.6</v>
      </c>
      <c r="C114" s="569">
        <v>9.6999999999999993</v>
      </c>
      <c r="D114" s="547">
        <v>1.135</v>
      </c>
      <c r="E114" s="548">
        <v>1360</v>
      </c>
      <c r="F114" s="548">
        <v>35</v>
      </c>
      <c r="G114" s="99" t="s">
        <v>187</v>
      </c>
      <c r="H114" s="548">
        <v>50</v>
      </c>
      <c r="I114" s="1094">
        <v>729</v>
      </c>
      <c r="J114" s="101">
        <f>IF(Начало!$B$14=0,0,I114*(1-Начало!$B$14))</f>
        <v>0</v>
      </c>
      <c r="K114" s="131"/>
      <c r="L114" s="226"/>
      <c r="M114" s="472">
        <v>55000</v>
      </c>
      <c r="N114" s="226"/>
      <c r="O114" s="226"/>
      <c r="P114" s="226"/>
      <c r="Q114" s="226"/>
      <c r="R114" s="226"/>
      <c r="S114" s="190">
        <f t="shared" si="18"/>
        <v>0</v>
      </c>
      <c r="T114" s="191">
        <f t="shared" si="19"/>
        <v>0</v>
      </c>
      <c r="U114" s="191">
        <f t="shared" si="20"/>
        <v>0</v>
      </c>
      <c r="V114" s="402"/>
      <c r="W114" s="399"/>
      <c r="X114" s="399"/>
      <c r="Y114" s="396"/>
      <c r="Z114" s="400"/>
    </row>
    <row r="115" spans="1:28" s="25" customFormat="1" ht="15" customHeight="1">
      <c r="A115" s="713" t="s">
        <v>221</v>
      </c>
      <c r="B115" s="26">
        <v>8.8000000000000007</v>
      </c>
      <c r="C115" s="26">
        <v>13.2</v>
      </c>
      <c r="D115" s="542">
        <v>1.514</v>
      </c>
      <c r="E115" s="404">
        <v>1700</v>
      </c>
      <c r="F115" s="404">
        <v>36</v>
      </c>
      <c r="G115" s="97" t="s">
        <v>187</v>
      </c>
      <c r="H115" s="404">
        <v>52</v>
      </c>
      <c r="I115" s="1095">
        <v>785</v>
      </c>
      <c r="J115" s="101">
        <f>IF(Начало!$B$14=0,0,I115*(1-Начало!$B$14))</f>
        <v>0</v>
      </c>
      <c r="K115" s="132"/>
      <c r="L115" s="226"/>
      <c r="M115" s="472">
        <v>59000</v>
      </c>
      <c r="N115" s="226"/>
      <c r="O115" s="226"/>
      <c r="P115" s="226"/>
      <c r="Q115" s="226"/>
      <c r="R115" s="226"/>
      <c r="S115" s="190">
        <f t="shared" si="18"/>
        <v>0</v>
      </c>
      <c r="T115" s="191">
        <f t="shared" si="19"/>
        <v>0</v>
      </c>
      <c r="U115" s="191">
        <f t="shared" si="20"/>
        <v>0</v>
      </c>
      <c r="V115" s="402"/>
      <c r="W115" s="399"/>
      <c r="X115" s="399"/>
      <c r="Y115" s="396"/>
      <c r="Z115" s="400"/>
    </row>
    <row r="116" spans="1:28" s="25" customFormat="1" ht="15" customHeight="1">
      <c r="A116" s="713" t="s">
        <v>222</v>
      </c>
      <c r="B116" s="26">
        <v>10</v>
      </c>
      <c r="C116" s="26">
        <v>15</v>
      </c>
      <c r="D116" s="542">
        <v>1.72</v>
      </c>
      <c r="E116" s="404">
        <v>2040</v>
      </c>
      <c r="F116" s="404">
        <v>37</v>
      </c>
      <c r="G116" s="97" t="s">
        <v>187</v>
      </c>
      <c r="H116" s="404">
        <v>52</v>
      </c>
      <c r="I116" s="1095">
        <v>812</v>
      </c>
      <c r="J116" s="101">
        <f>IF(Начало!$B$14=0,0,I116*(1-Начало!$B$14))</f>
        <v>0</v>
      </c>
      <c r="K116" s="132"/>
      <c r="L116" s="226"/>
      <c r="M116" s="472">
        <v>61000</v>
      </c>
      <c r="N116" s="226"/>
      <c r="O116" s="226"/>
      <c r="P116" s="226"/>
      <c r="Q116" s="226"/>
      <c r="R116" s="226"/>
      <c r="S116" s="190">
        <f t="shared" si="18"/>
        <v>0</v>
      </c>
      <c r="T116" s="191">
        <f t="shared" si="19"/>
        <v>0</v>
      </c>
      <c r="U116" s="191">
        <f t="shared" si="20"/>
        <v>0</v>
      </c>
      <c r="V116" s="402"/>
      <c r="W116" s="399"/>
      <c r="X116" s="399"/>
      <c r="Y116" s="396"/>
      <c r="Z116" s="400"/>
    </row>
    <row r="117" spans="1:28" s="25" customFormat="1" ht="15" customHeight="1">
      <c r="A117" s="713" t="s">
        <v>223</v>
      </c>
      <c r="B117" s="26">
        <v>12</v>
      </c>
      <c r="C117" s="26">
        <v>17.899999999999999</v>
      </c>
      <c r="D117" s="542">
        <v>2.0640000000000001</v>
      </c>
      <c r="E117" s="404">
        <v>2380</v>
      </c>
      <c r="F117" s="404">
        <v>38</v>
      </c>
      <c r="G117" s="97" t="s">
        <v>187</v>
      </c>
      <c r="H117" s="404">
        <v>54</v>
      </c>
      <c r="I117" s="1095">
        <v>875</v>
      </c>
      <c r="J117" s="101">
        <f>IF(Начало!$B$14=0,0,I117*(1-Начало!$B$14))</f>
        <v>0</v>
      </c>
      <c r="K117" s="132"/>
      <c r="L117" s="226"/>
      <c r="M117" s="472">
        <v>66000</v>
      </c>
      <c r="N117" s="226"/>
      <c r="O117" s="226"/>
      <c r="P117" s="226"/>
      <c r="Q117" s="226"/>
      <c r="R117" s="226"/>
      <c r="S117" s="190">
        <f t="shared" si="18"/>
        <v>0</v>
      </c>
      <c r="T117" s="191">
        <f t="shared" si="19"/>
        <v>0</v>
      </c>
      <c r="U117" s="191">
        <f t="shared" si="20"/>
        <v>0</v>
      </c>
      <c r="V117" s="402"/>
      <c r="W117" s="399"/>
      <c r="X117" s="399"/>
      <c r="Y117" s="396"/>
      <c r="Z117" s="400"/>
    </row>
    <row r="118" spans="1:28" s="25" customFormat="1" ht="15" customHeight="1">
      <c r="A118" s="713" t="s">
        <v>224</v>
      </c>
      <c r="B118" s="26">
        <v>14.1</v>
      </c>
      <c r="C118" s="26">
        <v>21.2</v>
      </c>
      <c r="D118" s="542">
        <v>2.4249999999999998</v>
      </c>
      <c r="E118" s="404">
        <v>2720</v>
      </c>
      <c r="F118" s="404">
        <v>40</v>
      </c>
      <c r="G118" s="97" t="s">
        <v>188</v>
      </c>
      <c r="H118" s="404">
        <v>76</v>
      </c>
      <c r="I118" s="1095">
        <v>1091</v>
      </c>
      <c r="J118" s="101">
        <f>IF(Начало!$B$14=0,0,I118*(1-Начало!$B$14))</f>
        <v>0</v>
      </c>
      <c r="K118" s="132"/>
      <c r="L118" s="226"/>
      <c r="M118" s="472">
        <v>82000</v>
      </c>
      <c r="N118" s="226"/>
      <c r="O118" s="226"/>
      <c r="P118" s="226"/>
      <c r="Q118" s="226"/>
      <c r="R118" s="226"/>
      <c r="S118" s="190">
        <f t="shared" si="18"/>
        <v>0</v>
      </c>
      <c r="T118" s="191">
        <f t="shared" si="19"/>
        <v>0</v>
      </c>
      <c r="U118" s="191">
        <f t="shared" si="20"/>
        <v>0</v>
      </c>
      <c r="V118" s="402"/>
      <c r="W118" s="399"/>
      <c r="X118" s="399"/>
      <c r="Y118" s="396"/>
      <c r="Z118" s="400"/>
    </row>
    <row r="119" spans="1:28" s="25" customFormat="1" ht="15" customHeight="1">
      <c r="A119" s="713" t="s">
        <v>225</v>
      </c>
      <c r="B119" s="26">
        <v>15.8</v>
      </c>
      <c r="C119" s="26">
        <v>23.8</v>
      </c>
      <c r="D119" s="542">
        <v>2.718</v>
      </c>
      <c r="E119" s="404">
        <v>3060</v>
      </c>
      <c r="F119" s="404">
        <v>46</v>
      </c>
      <c r="G119" s="97" t="s">
        <v>188</v>
      </c>
      <c r="H119" s="404">
        <v>76</v>
      </c>
      <c r="I119" s="1095">
        <v>1191</v>
      </c>
      <c r="J119" s="101">
        <f>IF(Начало!$B$14=0,0,I119*(1-Начало!$B$14))</f>
        <v>0</v>
      </c>
      <c r="K119" s="132"/>
      <c r="L119" s="226"/>
      <c r="M119" s="472">
        <v>89000</v>
      </c>
      <c r="N119" s="226"/>
      <c r="O119" s="226"/>
      <c r="P119" s="226"/>
      <c r="Q119" s="226"/>
      <c r="R119" s="226"/>
      <c r="S119" s="190">
        <f t="shared" si="18"/>
        <v>0</v>
      </c>
      <c r="T119" s="191">
        <f t="shared" si="19"/>
        <v>0</v>
      </c>
      <c r="U119" s="191">
        <f t="shared" si="20"/>
        <v>0</v>
      </c>
      <c r="V119" s="402"/>
      <c r="W119" s="399"/>
      <c r="X119" s="399"/>
      <c r="Y119" s="396"/>
      <c r="Z119" s="400"/>
    </row>
    <row r="120" spans="1:28" s="25" customFormat="1" ht="15" customHeight="1" thickBot="1">
      <c r="A120" s="175" t="s">
        <v>226</v>
      </c>
      <c r="B120" s="543">
        <v>19.899999999999999</v>
      </c>
      <c r="C120" s="543">
        <v>30</v>
      </c>
      <c r="D120" s="544">
        <v>3.423</v>
      </c>
      <c r="E120" s="545">
        <v>3740</v>
      </c>
      <c r="F120" s="545">
        <v>47</v>
      </c>
      <c r="G120" s="98" t="s">
        <v>188</v>
      </c>
      <c r="H120" s="545">
        <v>76</v>
      </c>
      <c r="I120" s="1096">
        <v>1278</v>
      </c>
      <c r="J120" s="101">
        <f>IF(Начало!$B$14=0,0,I120*(1-Начало!$B$14))</f>
        <v>0</v>
      </c>
      <c r="K120" s="133"/>
      <c r="L120" s="226"/>
      <c r="M120" s="564">
        <v>96000</v>
      </c>
      <c r="N120" s="226"/>
      <c r="O120" s="226"/>
      <c r="P120" s="226"/>
      <c r="Q120" s="226"/>
      <c r="R120" s="226"/>
      <c r="S120" s="190">
        <f t="shared" si="18"/>
        <v>0</v>
      </c>
      <c r="T120" s="191">
        <f t="shared" si="19"/>
        <v>0</v>
      </c>
      <c r="U120" s="191">
        <f t="shared" si="20"/>
        <v>0</v>
      </c>
      <c r="V120" s="402"/>
      <c r="W120" s="399"/>
      <c r="X120" s="399"/>
      <c r="Y120" s="396"/>
      <c r="Z120" s="400"/>
    </row>
    <row r="121" spans="1:28" s="25" customFormat="1" ht="26.1" customHeight="1" thickBot="1">
      <c r="A121" s="1580" t="s">
        <v>930</v>
      </c>
      <c r="B121" s="1581"/>
      <c r="C121" s="1581"/>
      <c r="D121" s="1581"/>
      <c r="E121" s="1581"/>
      <c r="F121" s="1581"/>
      <c r="G121" s="1581"/>
      <c r="H121" s="1581"/>
      <c r="I121" s="1581"/>
      <c r="J121" s="1581"/>
      <c r="K121" s="1582"/>
      <c r="L121" s="126"/>
      <c r="M121" s="649"/>
      <c r="N121" s="126"/>
      <c r="O121" s="126"/>
      <c r="P121" s="226"/>
      <c r="Q121" s="226"/>
      <c r="R121" s="126"/>
      <c r="S121" s="190">
        <f t="shared" si="18"/>
        <v>0</v>
      </c>
      <c r="T121" s="191">
        <f t="shared" si="19"/>
        <v>0</v>
      </c>
      <c r="U121" s="191">
        <f t="shared" si="20"/>
        <v>0</v>
      </c>
      <c r="V121" s="219"/>
      <c r="W121" s="219"/>
      <c r="X121" s="219"/>
      <c r="Y121" s="120"/>
      <c r="Z121" s="219"/>
      <c r="AA121" s="1"/>
      <c r="AB121" s="1"/>
    </row>
    <row r="122" spans="1:28" s="86" customFormat="1" ht="26.25" customHeight="1" thickBot="1">
      <c r="A122" s="309" t="s">
        <v>1525</v>
      </c>
      <c r="B122" s="299"/>
      <c r="C122" s="299"/>
      <c r="D122" s="299"/>
      <c r="E122" s="299"/>
      <c r="F122" s="299"/>
      <c r="G122" s="299"/>
      <c r="H122" s="299"/>
      <c r="I122" s="342"/>
      <c r="J122" s="300"/>
      <c r="K122" s="301"/>
      <c r="L122" s="126"/>
      <c r="M122" s="620"/>
      <c r="N122" s="126"/>
      <c r="O122" s="126"/>
      <c r="P122" s="226"/>
      <c r="Q122" s="226"/>
      <c r="R122" s="126"/>
      <c r="S122" s="190">
        <f t="shared" si="18"/>
        <v>0</v>
      </c>
      <c r="T122" s="191">
        <f t="shared" si="19"/>
        <v>0</v>
      </c>
      <c r="U122" s="191">
        <f t="shared" si="20"/>
        <v>0</v>
      </c>
      <c r="V122" s="228"/>
      <c r="W122" s="228"/>
      <c r="X122" s="228"/>
      <c r="Y122" s="120"/>
      <c r="Z122" s="228"/>
    </row>
    <row r="123" spans="1:28" ht="15" customHeight="1">
      <c r="A123" s="1191" t="s">
        <v>1501</v>
      </c>
      <c r="B123" s="1187">
        <v>1.65</v>
      </c>
      <c r="C123" s="1187">
        <v>1.85</v>
      </c>
      <c r="D123" s="1181">
        <v>0.28299999999999997</v>
      </c>
      <c r="E123" s="1184">
        <v>22.11</v>
      </c>
      <c r="F123" s="1184">
        <v>34</v>
      </c>
      <c r="G123" s="549" t="s">
        <v>1526</v>
      </c>
      <c r="H123" s="1187">
        <v>16.3</v>
      </c>
      <c r="I123" s="1237">
        <v>487</v>
      </c>
      <c r="J123" s="101">
        <f>IF(Начало!$B$14=0,0,I123*(1-Начало!$B$14))</f>
        <v>0</v>
      </c>
      <c r="K123" s="128"/>
      <c r="L123" s="1193"/>
      <c r="M123" s="472">
        <v>36000</v>
      </c>
      <c r="N123" s="1193"/>
      <c r="O123" s="1193"/>
      <c r="P123" s="226"/>
      <c r="Q123" s="1234"/>
      <c r="R123" s="1193"/>
      <c r="S123" s="190">
        <f t="shared" si="18"/>
        <v>0</v>
      </c>
      <c r="T123" s="191">
        <f t="shared" si="19"/>
        <v>0</v>
      </c>
      <c r="U123" s="191">
        <f t="shared" si="20"/>
        <v>0</v>
      </c>
      <c r="V123" s="399">
        <v>595</v>
      </c>
      <c r="W123" s="399">
        <v>300</v>
      </c>
      <c r="X123" s="399">
        <v>895</v>
      </c>
      <c r="Y123" s="396">
        <v>0.1597575</v>
      </c>
      <c r="Z123" s="399">
        <v>21.8</v>
      </c>
    </row>
    <row r="124" spans="1:28" ht="15" customHeight="1">
      <c r="A124" s="1190" t="s">
        <v>1502</v>
      </c>
      <c r="B124" s="1188">
        <v>2.25</v>
      </c>
      <c r="C124" s="1188">
        <v>2.35</v>
      </c>
      <c r="D124" s="1182">
        <v>0.38600000000000001</v>
      </c>
      <c r="E124" s="1185">
        <v>49.29</v>
      </c>
      <c r="F124" s="1185">
        <v>39</v>
      </c>
      <c r="G124" s="813" t="s">
        <v>1526</v>
      </c>
      <c r="H124" s="1188">
        <v>16.7</v>
      </c>
      <c r="I124" s="1090">
        <v>497</v>
      </c>
      <c r="J124" s="101">
        <f>IF(Начало!$B$14=0,0,I124*(1-Начало!$B$14))</f>
        <v>0</v>
      </c>
      <c r="K124" s="129"/>
      <c r="L124" s="1193"/>
      <c r="M124" s="472">
        <v>37000</v>
      </c>
      <c r="N124" s="1193"/>
      <c r="O124" s="1193"/>
      <c r="P124" s="226"/>
      <c r="Q124" s="1234"/>
      <c r="R124" s="1193"/>
      <c r="S124" s="190">
        <f t="shared" si="18"/>
        <v>0</v>
      </c>
      <c r="T124" s="191">
        <f t="shared" si="19"/>
        <v>0</v>
      </c>
      <c r="U124" s="191">
        <f t="shared" si="20"/>
        <v>0</v>
      </c>
      <c r="V124" s="399">
        <v>595</v>
      </c>
      <c r="W124" s="399">
        <v>300</v>
      </c>
      <c r="X124" s="399">
        <v>895</v>
      </c>
      <c r="Y124" s="396">
        <v>0.1597575</v>
      </c>
      <c r="Z124" s="399">
        <v>22.2</v>
      </c>
    </row>
    <row r="125" spans="1:28" ht="15" customHeight="1">
      <c r="A125" s="1190" t="s">
        <v>1503</v>
      </c>
      <c r="B125" s="1188">
        <v>2.65</v>
      </c>
      <c r="C125" s="1188">
        <v>3.05</v>
      </c>
      <c r="D125" s="1182">
        <v>0.45400000000000001</v>
      </c>
      <c r="E125" s="1185">
        <v>18.190000000000001</v>
      </c>
      <c r="F125" s="1185">
        <v>31</v>
      </c>
      <c r="G125" s="813" t="s">
        <v>1527</v>
      </c>
      <c r="H125" s="1188">
        <v>20</v>
      </c>
      <c r="I125" s="1090">
        <v>522</v>
      </c>
      <c r="J125" s="101">
        <f>IF(Начало!$B$14=0,0,I125*(1-Начало!$B$14))</f>
        <v>0</v>
      </c>
      <c r="K125" s="129"/>
      <c r="L125" s="1193"/>
      <c r="M125" s="472">
        <v>39000</v>
      </c>
      <c r="N125" s="1193"/>
      <c r="O125" s="1193"/>
      <c r="P125" s="226"/>
      <c r="Q125" s="1234"/>
      <c r="R125" s="1193"/>
      <c r="S125" s="190">
        <f t="shared" si="18"/>
        <v>0</v>
      </c>
      <c r="T125" s="191">
        <f t="shared" si="19"/>
        <v>0</v>
      </c>
      <c r="U125" s="191">
        <f t="shared" si="20"/>
        <v>0</v>
      </c>
      <c r="V125" s="399">
        <v>595</v>
      </c>
      <c r="W125" s="399">
        <v>300</v>
      </c>
      <c r="X125" s="399">
        <v>1125</v>
      </c>
      <c r="Y125" s="396">
        <v>0.2008125</v>
      </c>
      <c r="Z125" s="399">
        <v>26</v>
      </c>
    </row>
    <row r="126" spans="1:28" ht="15" customHeight="1">
      <c r="A126" s="1190" t="s">
        <v>1504</v>
      </c>
      <c r="B126" s="1188">
        <v>3.05</v>
      </c>
      <c r="C126" s="1188">
        <v>3.15</v>
      </c>
      <c r="D126" s="1182">
        <v>0.52300000000000002</v>
      </c>
      <c r="E126" s="1185">
        <v>33.659999999999997</v>
      </c>
      <c r="F126" s="1185">
        <v>32</v>
      </c>
      <c r="G126" s="813" t="s">
        <v>1527</v>
      </c>
      <c r="H126" s="1188">
        <v>20.8</v>
      </c>
      <c r="I126" s="1090">
        <v>547</v>
      </c>
      <c r="J126" s="101">
        <f>IF(Начало!$B$14=0,0,I126*(1-Начало!$B$14))</f>
        <v>0</v>
      </c>
      <c r="K126" s="129"/>
      <c r="L126" s="1193"/>
      <c r="M126" s="472">
        <v>41000</v>
      </c>
      <c r="N126" s="1193"/>
      <c r="O126" s="1193"/>
      <c r="P126" s="226"/>
      <c r="Q126" s="1234"/>
      <c r="R126" s="1193"/>
      <c r="S126" s="190">
        <f t="shared" si="18"/>
        <v>0</v>
      </c>
      <c r="T126" s="191">
        <f t="shared" si="19"/>
        <v>0</v>
      </c>
      <c r="U126" s="191">
        <f t="shared" si="20"/>
        <v>0</v>
      </c>
      <c r="V126" s="399">
        <v>595</v>
      </c>
      <c r="W126" s="399">
        <v>300</v>
      </c>
      <c r="X126" s="399">
        <v>1125</v>
      </c>
      <c r="Y126" s="396">
        <v>0.2008125</v>
      </c>
      <c r="Z126" s="399">
        <v>26.8</v>
      </c>
    </row>
    <row r="127" spans="1:28" ht="15" customHeight="1">
      <c r="A127" s="1190" t="s">
        <v>1505</v>
      </c>
      <c r="B127" s="1188">
        <v>3.85</v>
      </c>
      <c r="C127" s="1188">
        <v>3.7</v>
      </c>
      <c r="D127" s="1182">
        <v>0.66</v>
      </c>
      <c r="E127" s="1185">
        <v>44.15</v>
      </c>
      <c r="F127" s="1185">
        <v>36</v>
      </c>
      <c r="G127" s="813" t="s">
        <v>1528</v>
      </c>
      <c r="H127" s="1188">
        <v>24</v>
      </c>
      <c r="I127" s="1090">
        <v>611</v>
      </c>
      <c r="J127" s="101">
        <f>IF(Начало!$B$14=0,0,I127*(1-Начало!$B$14))</f>
        <v>0</v>
      </c>
      <c r="K127" s="129"/>
      <c r="L127" s="1193"/>
      <c r="M127" s="472">
        <v>46000</v>
      </c>
      <c r="N127" s="1193"/>
      <c r="O127" s="1193"/>
      <c r="P127" s="226"/>
      <c r="Q127" s="1234"/>
      <c r="R127" s="1193"/>
      <c r="S127" s="190">
        <f t="shared" si="18"/>
        <v>0</v>
      </c>
      <c r="T127" s="191">
        <f t="shared" si="19"/>
        <v>0</v>
      </c>
      <c r="U127" s="191">
        <f t="shared" si="20"/>
        <v>0</v>
      </c>
      <c r="V127" s="802">
        <v>595</v>
      </c>
      <c r="W127" s="399">
        <v>300</v>
      </c>
      <c r="X127" s="399">
        <v>1345</v>
      </c>
      <c r="Y127" s="396">
        <v>0.24008249999999998</v>
      </c>
      <c r="Z127" s="399">
        <v>31</v>
      </c>
    </row>
    <row r="128" spans="1:28" ht="15" customHeight="1">
      <c r="A128" s="1190" t="s">
        <v>1506</v>
      </c>
      <c r="B128" s="1188">
        <v>4.2</v>
      </c>
      <c r="C128" s="1188">
        <v>4.0999999999999996</v>
      </c>
      <c r="D128" s="1182">
        <v>0.72</v>
      </c>
      <c r="E128" s="1185">
        <v>44.3</v>
      </c>
      <c r="F128" s="1185">
        <v>37</v>
      </c>
      <c r="G128" s="813" t="s">
        <v>1528</v>
      </c>
      <c r="H128" s="1188">
        <v>25.4</v>
      </c>
      <c r="I128" s="1090">
        <v>636</v>
      </c>
      <c r="J128" s="101">
        <f>IF(Начало!$B$14=0,0,I128*(1-Начало!$B$14))</f>
        <v>0</v>
      </c>
      <c r="K128" s="129"/>
      <c r="L128" s="1193"/>
      <c r="M128" s="472">
        <v>48000</v>
      </c>
      <c r="N128" s="1193"/>
      <c r="O128" s="1193"/>
      <c r="P128" s="226"/>
      <c r="Q128" s="1234"/>
      <c r="R128" s="1193"/>
      <c r="S128" s="190">
        <f t="shared" si="18"/>
        <v>0</v>
      </c>
      <c r="T128" s="191">
        <f t="shared" si="19"/>
        <v>0</v>
      </c>
      <c r="U128" s="191">
        <f t="shared" si="20"/>
        <v>0</v>
      </c>
      <c r="V128" s="802">
        <v>595</v>
      </c>
      <c r="W128" s="399">
        <v>300</v>
      </c>
      <c r="X128" s="399">
        <v>1345</v>
      </c>
      <c r="Y128" s="396">
        <v>0.24008249999999998</v>
      </c>
      <c r="Z128" s="399">
        <v>32.4</v>
      </c>
    </row>
    <row r="129" spans="1:26" ht="15" customHeight="1">
      <c r="A129" s="1190" t="s">
        <v>1507</v>
      </c>
      <c r="B129" s="1188">
        <v>4.6500000000000004</v>
      </c>
      <c r="C129" s="1188">
        <v>4.3499999999999996</v>
      </c>
      <c r="D129" s="1182">
        <v>0.79700000000000004</v>
      </c>
      <c r="E129" s="1185">
        <v>61.58</v>
      </c>
      <c r="F129" s="1185">
        <v>43</v>
      </c>
      <c r="G129" s="813" t="s">
        <v>1528</v>
      </c>
      <c r="H129" s="1188">
        <v>24</v>
      </c>
      <c r="I129" s="1090">
        <v>681</v>
      </c>
      <c r="J129" s="101">
        <f>IF(Начало!$B$14=0,0,I129*(1-Начало!$B$14))</f>
        <v>0</v>
      </c>
      <c r="K129" s="129"/>
      <c r="L129" s="1193"/>
      <c r="M129" s="472">
        <v>51000</v>
      </c>
      <c r="N129" s="1193"/>
      <c r="O129" s="1193"/>
      <c r="P129" s="226"/>
      <c r="Q129" s="1234"/>
      <c r="R129" s="1193"/>
      <c r="S129" s="190">
        <f t="shared" si="18"/>
        <v>0</v>
      </c>
      <c r="T129" s="191">
        <f t="shared" si="19"/>
        <v>0</v>
      </c>
      <c r="U129" s="191">
        <f t="shared" si="20"/>
        <v>0</v>
      </c>
      <c r="V129" s="802">
        <v>595</v>
      </c>
      <c r="W129" s="399">
        <v>300</v>
      </c>
      <c r="X129" s="399">
        <v>1345</v>
      </c>
      <c r="Y129" s="396">
        <v>0.24008249999999998</v>
      </c>
      <c r="Z129" s="399">
        <v>31</v>
      </c>
    </row>
    <row r="130" spans="1:26" ht="15" customHeight="1">
      <c r="A130" s="1190" t="s">
        <v>1508</v>
      </c>
      <c r="B130" s="1188">
        <v>5.35</v>
      </c>
      <c r="C130" s="1188">
        <v>5.7</v>
      </c>
      <c r="D130" s="1182">
        <v>0.91700000000000004</v>
      </c>
      <c r="E130" s="1185">
        <v>68.61</v>
      </c>
      <c r="F130" s="1185">
        <v>43</v>
      </c>
      <c r="G130" s="813" t="s">
        <v>1528</v>
      </c>
      <c r="H130" s="1188">
        <v>25.4</v>
      </c>
      <c r="I130" s="1090">
        <v>696</v>
      </c>
      <c r="J130" s="101">
        <f>IF(Начало!$B$14=0,0,I130*(1-Начало!$B$14))</f>
        <v>0</v>
      </c>
      <c r="K130" s="129"/>
      <c r="L130" s="1193"/>
      <c r="M130" s="472">
        <v>52000</v>
      </c>
      <c r="N130" s="1193"/>
      <c r="O130" s="1193"/>
      <c r="P130" s="226"/>
      <c r="Q130" s="1234"/>
      <c r="R130" s="1193"/>
      <c r="S130" s="190">
        <f t="shared" si="18"/>
        <v>0</v>
      </c>
      <c r="T130" s="191">
        <f t="shared" si="19"/>
        <v>0</v>
      </c>
      <c r="U130" s="191">
        <f t="shared" si="20"/>
        <v>0</v>
      </c>
      <c r="V130" s="802">
        <v>595</v>
      </c>
      <c r="W130" s="399">
        <v>300</v>
      </c>
      <c r="X130" s="399">
        <v>1345</v>
      </c>
      <c r="Y130" s="396">
        <v>0.24008249999999998</v>
      </c>
      <c r="Z130" s="399">
        <v>32.4</v>
      </c>
    </row>
    <row r="131" spans="1:26" ht="15" customHeight="1">
      <c r="A131" s="1190" t="s">
        <v>1509</v>
      </c>
      <c r="B131" s="1188">
        <v>6</v>
      </c>
      <c r="C131" s="1188">
        <v>6.15</v>
      </c>
      <c r="D131" s="1182">
        <v>1.0289999999999999</v>
      </c>
      <c r="E131" s="1185">
        <v>62.13</v>
      </c>
      <c r="F131" s="1185">
        <v>45</v>
      </c>
      <c r="G131" s="813" t="s">
        <v>1529</v>
      </c>
      <c r="H131" s="1188">
        <v>27.3</v>
      </c>
      <c r="I131" s="1090">
        <v>736</v>
      </c>
      <c r="J131" s="101">
        <f>IF(Начало!$B$14=0,0,I131*(1-Начало!$B$14))</f>
        <v>0</v>
      </c>
      <c r="K131" s="129"/>
      <c r="L131" s="1193"/>
      <c r="M131" s="472">
        <v>55000</v>
      </c>
      <c r="N131" s="1193"/>
      <c r="O131" s="1193"/>
      <c r="P131" s="226"/>
      <c r="Q131" s="1234"/>
      <c r="R131" s="1193"/>
      <c r="S131" s="190">
        <f t="shared" si="18"/>
        <v>0</v>
      </c>
      <c r="T131" s="191">
        <f t="shared" si="19"/>
        <v>0</v>
      </c>
      <c r="U131" s="191">
        <f t="shared" si="20"/>
        <v>0</v>
      </c>
      <c r="V131" s="802">
        <v>595</v>
      </c>
      <c r="W131" s="399">
        <v>300</v>
      </c>
      <c r="X131" s="399">
        <v>1465</v>
      </c>
      <c r="Y131" s="396">
        <v>0.26150250000000003</v>
      </c>
      <c r="Z131" s="399">
        <v>34.799999999999997</v>
      </c>
    </row>
    <row r="132" spans="1:26" ht="15" customHeight="1">
      <c r="A132" s="1190" t="s">
        <v>1510</v>
      </c>
      <c r="B132" s="1188">
        <v>6.75</v>
      </c>
      <c r="C132" s="1188">
        <v>7.15</v>
      </c>
      <c r="D132" s="1182">
        <v>1.157</v>
      </c>
      <c r="E132" s="1185">
        <v>46.5</v>
      </c>
      <c r="F132" s="1185">
        <v>46</v>
      </c>
      <c r="G132" s="813" t="s">
        <v>1529</v>
      </c>
      <c r="H132" s="1188">
        <v>28.5</v>
      </c>
      <c r="I132" s="1090">
        <v>781</v>
      </c>
      <c r="J132" s="101">
        <f>IF(Начало!$B$14=0,0,I132*(1-Начало!$B$14))</f>
        <v>0</v>
      </c>
      <c r="K132" s="129"/>
      <c r="L132" s="1193"/>
      <c r="M132" s="472">
        <v>59000</v>
      </c>
      <c r="N132" s="1193"/>
      <c r="O132" s="1193"/>
      <c r="P132" s="226"/>
      <c r="Q132" s="1234"/>
      <c r="R132" s="1193"/>
      <c r="S132" s="190">
        <f t="shared" si="18"/>
        <v>0</v>
      </c>
      <c r="T132" s="191">
        <f t="shared" si="19"/>
        <v>0</v>
      </c>
      <c r="U132" s="191">
        <f t="shared" si="20"/>
        <v>0</v>
      </c>
      <c r="V132" s="802">
        <v>595</v>
      </c>
      <c r="W132" s="399">
        <v>300</v>
      </c>
      <c r="X132" s="399">
        <v>1465</v>
      </c>
      <c r="Y132" s="396">
        <v>0.26150250000000003</v>
      </c>
      <c r="Z132" s="399">
        <v>36</v>
      </c>
    </row>
    <row r="133" spans="1:26" ht="15" customHeight="1">
      <c r="A133" s="1190" t="s">
        <v>1511</v>
      </c>
      <c r="B133" s="1188">
        <v>7.35</v>
      </c>
      <c r="C133" s="1188">
        <v>8.1999999999999993</v>
      </c>
      <c r="D133" s="1182">
        <v>1.26</v>
      </c>
      <c r="E133" s="1185">
        <v>48.82</v>
      </c>
      <c r="F133" s="1185">
        <v>50</v>
      </c>
      <c r="G133" s="813" t="s">
        <v>1530</v>
      </c>
      <c r="H133" s="1188">
        <v>31.7</v>
      </c>
      <c r="I133" s="1090">
        <v>810</v>
      </c>
      <c r="J133" s="101">
        <f>IF(Начало!$B$14=0,0,I133*(1-Начало!$B$14))</f>
        <v>0</v>
      </c>
      <c r="K133" s="129"/>
      <c r="L133" s="1193"/>
      <c r="M133" s="472">
        <v>61000</v>
      </c>
      <c r="N133" s="1193"/>
      <c r="O133" s="1193"/>
      <c r="P133" s="226"/>
      <c r="Q133" s="1234"/>
      <c r="R133" s="1193"/>
      <c r="S133" s="190">
        <f t="shared" si="18"/>
        <v>0</v>
      </c>
      <c r="T133" s="191">
        <f t="shared" si="19"/>
        <v>0</v>
      </c>
      <c r="U133" s="191">
        <f t="shared" si="20"/>
        <v>0</v>
      </c>
      <c r="V133" s="802">
        <v>695</v>
      </c>
      <c r="W133" s="399">
        <v>300</v>
      </c>
      <c r="X133" s="399">
        <v>1465</v>
      </c>
      <c r="Y133" s="396">
        <v>0.30545250000000002</v>
      </c>
      <c r="Z133" s="399">
        <v>40.200000000000003</v>
      </c>
    </row>
    <row r="134" spans="1:26" ht="15" customHeight="1" thickBot="1">
      <c r="A134" s="175" t="s">
        <v>1512</v>
      </c>
      <c r="B134" s="1189">
        <v>8.25</v>
      </c>
      <c r="C134" s="1189">
        <v>8.5</v>
      </c>
      <c r="D134" s="1183">
        <v>1.4139999999999999</v>
      </c>
      <c r="E134" s="1186">
        <v>74.760000000000005</v>
      </c>
      <c r="F134" s="1186">
        <v>50</v>
      </c>
      <c r="G134" s="814" t="s">
        <v>1530</v>
      </c>
      <c r="H134" s="1189">
        <v>34</v>
      </c>
      <c r="I134" s="1238">
        <v>855</v>
      </c>
      <c r="J134" s="101">
        <f>IF(Начало!$B$14=0,0,I134*(1-Начало!$B$14))</f>
        <v>0</v>
      </c>
      <c r="K134" s="130"/>
      <c r="L134" s="1193"/>
      <c r="M134" s="564">
        <v>64000</v>
      </c>
      <c r="N134" s="1193"/>
      <c r="O134" s="1193"/>
      <c r="P134" s="226"/>
      <c r="Q134" s="1234"/>
      <c r="R134" s="1193"/>
      <c r="S134" s="190">
        <f t="shared" si="18"/>
        <v>0</v>
      </c>
      <c r="T134" s="191">
        <f t="shared" si="19"/>
        <v>0</v>
      </c>
      <c r="U134" s="191">
        <f t="shared" si="20"/>
        <v>0</v>
      </c>
      <c r="V134" s="802">
        <v>695</v>
      </c>
      <c r="W134" s="399">
        <v>300</v>
      </c>
      <c r="X134" s="399">
        <v>1465</v>
      </c>
      <c r="Y134" s="396">
        <v>0.30545250000000002</v>
      </c>
      <c r="Z134" s="399">
        <v>42</v>
      </c>
    </row>
    <row r="135" spans="1:26" s="86" customFormat="1" ht="26.1" customHeight="1" thickBot="1">
      <c r="A135" s="1614" t="s">
        <v>1531</v>
      </c>
      <c r="B135" s="1615"/>
      <c r="C135" s="1615"/>
      <c r="D135" s="1615"/>
      <c r="E135" s="1615"/>
      <c r="F135" s="1615"/>
      <c r="G135" s="1615"/>
      <c r="H135" s="1615"/>
      <c r="I135" s="1615"/>
      <c r="J135" s="1615"/>
      <c r="K135" s="1616"/>
      <c r="L135" s="126"/>
      <c r="M135" s="652"/>
      <c r="N135" s="217"/>
      <c r="O135" s="217"/>
      <c r="P135" s="226"/>
      <c r="Q135" s="226"/>
      <c r="R135" s="126"/>
      <c r="S135" s="190">
        <f t="shared" si="18"/>
        <v>0</v>
      </c>
      <c r="T135" s="191">
        <f t="shared" si="19"/>
        <v>0</v>
      </c>
      <c r="U135" s="191">
        <f t="shared" si="20"/>
        <v>0</v>
      </c>
      <c r="Y135" s="120"/>
    </row>
    <row r="136" spans="1:26" s="86" customFormat="1" ht="26.25" customHeight="1" thickBot="1">
      <c r="A136" s="309" t="s">
        <v>1532</v>
      </c>
      <c r="B136" s="299"/>
      <c r="C136" s="299"/>
      <c r="D136" s="299"/>
      <c r="E136" s="299"/>
      <c r="F136" s="299"/>
      <c r="G136" s="299"/>
      <c r="H136" s="299"/>
      <c r="I136" s="342"/>
      <c r="J136" s="300"/>
      <c r="K136" s="301"/>
      <c r="L136" s="126"/>
      <c r="M136" s="620"/>
      <c r="N136" s="126"/>
      <c r="O136" s="126"/>
      <c r="P136" s="226"/>
      <c r="Q136" s="226"/>
      <c r="R136" s="126"/>
      <c r="S136" s="190">
        <f t="shared" si="18"/>
        <v>0</v>
      </c>
      <c r="T136" s="191">
        <f t="shared" si="19"/>
        <v>0</v>
      </c>
      <c r="U136" s="191">
        <f t="shared" si="20"/>
        <v>0</v>
      </c>
      <c r="V136" s="228"/>
      <c r="W136" s="228"/>
      <c r="X136" s="228"/>
      <c r="Y136" s="120"/>
      <c r="Z136" s="228"/>
    </row>
    <row r="137" spans="1:26" ht="15" customHeight="1">
      <c r="A137" s="1191" t="s">
        <v>1513</v>
      </c>
      <c r="B137" s="1187">
        <v>1.65</v>
      </c>
      <c r="C137" s="1187">
        <v>1.85</v>
      </c>
      <c r="D137" s="1181">
        <v>0.28299999999999997</v>
      </c>
      <c r="E137" s="1184">
        <v>22.11</v>
      </c>
      <c r="F137" s="1184">
        <v>34</v>
      </c>
      <c r="G137" s="549" t="s">
        <v>1533</v>
      </c>
      <c r="H137" s="1187">
        <v>11.6</v>
      </c>
      <c r="I137" s="1237">
        <v>462</v>
      </c>
      <c r="J137" s="101">
        <f>IF(Начало!$B$14=0,0,I137*(1-Начало!$B$14))</f>
        <v>0</v>
      </c>
      <c r="K137" s="128"/>
      <c r="L137" s="1193"/>
      <c r="M137" s="472">
        <v>34000</v>
      </c>
      <c r="N137" s="1193"/>
      <c r="O137" s="1193"/>
      <c r="P137" s="226"/>
      <c r="Q137" s="1234"/>
      <c r="R137" s="1193"/>
      <c r="S137" s="190">
        <f t="shared" si="18"/>
        <v>0</v>
      </c>
      <c r="T137" s="191">
        <f t="shared" si="19"/>
        <v>0</v>
      </c>
      <c r="U137" s="191">
        <f t="shared" si="20"/>
        <v>0</v>
      </c>
      <c r="V137" s="399">
        <v>555</v>
      </c>
      <c r="W137" s="399">
        <v>255</v>
      </c>
      <c r="X137" s="399">
        <v>755</v>
      </c>
      <c r="Y137" s="396">
        <v>0.10685137500000001</v>
      </c>
      <c r="Z137" s="399">
        <v>15.9</v>
      </c>
    </row>
    <row r="138" spans="1:26" ht="15" customHeight="1">
      <c r="A138" s="1190" t="s">
        <v>1514</v>
      </c>
      <c r="B138" s="1188">
        <v>2.25</v>
      </c>
      <c r="C138" s="1188">
        <v>2.35</v>
      </c>
      <c r="D138" s="1182">
        <v>0.38600000000000001</v>
      </c>
      <c r="E138" s="1185">
        <v>49.29</v>
      </c>
      <c r="F138" s="1185">
        <v>39</v>
      </c>
      <c r="G138" s="813" t="s">
        <v>1533</v>
      </c>
      <c r="H138" s="1188">
        <v>12</v>
      </c>
      <c r="I138" s="1090">
        <v>472</v>
      </c>
      <c r="J138" s="101">
        <f>IF(Начало!$B$14=0,0,I138*(1-Начало!$B$14))</f>
        <v>0</v>
      </c>
      <c r="K138" s="129"/>
      <c r="L138" s="1193"/>
      <c r="M138" s="472">
        <v>35000</v>
      </c>
      <c r="N138" s="1193"/>
      <c r="O138" s="1193"/>
      <c r="P138" s="226"/>
      <c r="Q138" s="1234"/>
      <c r="R138" s="1193"/>
      <c r="S138" s="190">
        <f t="shared" si="18"/>
        <v>0</v>
      </c>
      <c r="T138" s="191">
        <f t="shared" si="19"/>
        <v>0</v>
      </c>
      <c r="U138" s="191">
        <f t="shared" si="20"/>
        <v>0</v>
      </c>
      <c r="V138" s="399">
        <v>555</v>
      </c>
      <c r="W138" s="399">
        <v>255</v>
      </c>
      <c r="X138" s="399">
        <v>755</v>
      </c>
      <c r="Y138" s="396">
        <v>0.10685137500000001</v>
      </c>
      <c r="Z138" s="399">
        <v>16.3</v>
      </c>
    </row>
    <row r="139" spans="1:26" ht="15" customHeight="1">
      <c r="A139" s="1190" t="s">
        <v>1515</v>
      </c>
      <c r="B139" s="1188">
        <v>2.65</v>
      </c>
      <c r="C139" s="1188">
        <v>3.05</v>
      </c>
      <c r="D139" s="1182">
        <v>0.45400000000000001</v>
      </c>
      <c r="E139" s="1185">
        <v>18.190000000000001</v>
      </c>
      <c r="F139" s="1185">
        <v>31</v>
      </c>
      <c r="G139" s="813" t="s">
        <v>1534</v>
      </c>
      <c r="H139" s="1188">
        <v>13.9</v>
      </c>
      <c r="I139" s="1090">
        <v>497</v>
      </c>
      <c r="J139" s="101">
        <f>IF(Начало!$B$14=0,0,I139*(1-Начало!$B$14))</f>
        <v>0</v>
      </c>
      <c r="K139" s="129"/>
      <c r="L139" s="1193"/>
      <c r="M139" s="472">
        <v>37000</v>
      </c>
      <c r="N139" s="1193"/>
      <c r="O139" s="1193"/>
      <c r="P139" s="226"/>
      <c r="Q139" s="1234"/>
      <c r="R139" s="1193"/>
      <c r="S139" s="190">
        <f t="shared" si="18"/>
        <v>0</v>
      </c>
      <c r="T139" s="191">
        <f t="shared" si="19"/>
        <v>0</v>
      </c>
      <c r="U139" s="191">
        <f t="shared" si="20"/>
        <v>0</v>
      </c>
      <c r="V139" s="399">
        <v>555</v>
      </c>
      <c r="W139" s="399">
        <v>255</v>
      </c>
      <c r="X139" s="399">
        <v>985</v>
      </c>
      <c r="Y139" s="396">
        <v>0.13940212500000002</v>
      </c>
      <c r="Z139" s="399">
        <v>19.399999999999999</v>
      </c>
    </row>
    <row r="140" spans="1:26" ht="15" customHeight="1">
      <c r="A140" s="1190" t="s">
        <v>1516</v>
      </c>
      <c r="B140" s="1188">
        <v>3.05</v>
      </c>
      <c r="C140" s="1188">
        <v>3.15</v>
      </c>
      <c r="D140" s="1182">
        <v>0.52300000000000002</v>
      </c>
      <c r="E140" s="1185">
        <v>33.659999999999997</v>
      </c>
      <c r="F140" s="1185">
        <v>32</v>
      </c>
      <c r="G140" s="813" t="s">
        <v>1534</v>
      </c>
      <c r="H140" s="1188">
        <v>14.8</v>
      </c>
      <c r="I140" s="1090">
        <v>522</v>
      </c>
      <c r="J140" s="101">
        <f>IF(Начало!$B$14=0,0,I140*(1-Начало!$B$14))</f>
        <v>0</v>
      </c>
      <c r="K140" s="129"/>
      <c r="L140" s="1193"/>
      <c r="M140" s="472">
        <v>39000</v>
      </c>
      <c r="N140" s="1193"/>
      <c r="O140" s="1193"/>
      <c r="P140" s="226"/>
      <c r="Q140" s="1234"/>
      <c r="R140" s="1193"/>
      <c r="S140" s="190">
        <f t="shared" si="18"/>
        <v>0</v>
      </c>
      <c r="T140" s="191">
        <f t="shared" si="19"/>
        <v>0</v>
      </c>
      <c r="U140" s="191">
        <f t="shared" si="20"/>
        <v>0</v>
      </c>
      <c r="V140" s="399">
        <v>555</v>
      </c>
      <c r="W140" s="399">
        <v>255</v>
      </c>
      <c r="X140" s="399">
        <v>985</v>
      </c>
      <c r="Y140" s="396">
        <v>0.13940212500000002</v>
      </c>
      <c r="Z140" s="399">
        <v>20.3</v>
      </c>
    </row>
    <row r="141" spans="1:26" ht="15" customHeight="1">
      <c r="A141" s="1190" t="s">
        <v>1517</v>
      </c>
      <c r="B141" s="1188">
        <v>3.85</v>
      </c>
      <c r="C141" s="1188">
        <v>3.7</v>
      </c>
      <c r="D141" s="1182">
        <v>0.66</v>
      </c>
      <c r="E141" s="1185">
        <v>44.15</v>
      </c>
      <c r="F141" s="1185">
        <v>36</v>
      </c>
      <c r="G141" s="813" t="s">
        <v>1535</v>
      </c>
      <c r="H141" s="1188">
        <v>17.3</v>
      </c>
      <c r="I141" s="1090">
        <v>587</v>
      </c>
      <c r="J141" s="101">
        <f>IF(Начало!$B$14=0,0,I141*(1-Начало!$B$14))</f>
        <v>0</v>
      </c>
      <c r="K141" s="129"/>
      <c r="L141" s="1193"/>
      <c r="M141" s="472">
        <v>44000</v>
      </c>
      <c r="N141" s="1193"/>
      <c r="O141" s="1193"/>
      <c r="P141" s="226"/>
      <c r="Q141" s="1234"/>
      <c r="R141" s="1193"/>
      <c r="S141" s="190">
        <f t="shared" si="18"/>
        <v>0</v>
      </c>
      <c r="T141" s="191">
        <f t="shared" si="19"/>
        <v>0</v>
      </c>
      <c r="U141" s="191">
        <f t="shared" si="20"/>
        <v>0</v>
      </c>
      <c r="V141" s="802">
        <v>555</v>
      </c>
      <c r="W141" s="399">
        <v>255</v>
      </c>
      <c r="X141" s="399">
        <v>1205</v>
      </c>
      <c r="Y141" s="396">
        <v>0.17053762500000003</v>
      </c>
      <c r="Z141" s="399">
        <v>24</v>
      </c>
    </row>
    <row r="142" spans="1:26" ht="15" customHeight="1">
      <c r="A142" s="1190" t="s">
        <v>1518</v>
      </c>
      <c r="B142" s="1188">
        <v>4.2</v>
      </c>
      <c r="C142" s="1188">
        <v>4.0999999999999996</v>
      </c>
      <c r="D142" s="1182">
        <v>0.72</v>
      </c>
      <c r="E142" s="1185">
        <v>44.3</v>
      </c>
      <c r="F142" s="1185">
        <v>37</v>
      </c>
      <c r="G142" s="813" t="s">
        <v>1535</v>
      </c>
      <c r="H142" s="1188">
        <v>18.2</v>
      </c>
      <c r="I142" s="1090">
        <v>611</v>
      </c>
      <c r="J142" s="101">
        <f>IF(Начало!$B$14=0,0,I142*(1-Начало!$B$14))</f>
        <v>0</v>
      </c>
      <c r="K142" s="129"/>
      <c r="L142" s="1193"/>
      <c r="M142" s="472">
        <v>46000</v>
      </c>
      <c r="N142" s="1193"/>
      <c r="O142" s="1193"/>
      <c r="P142" s="226"/>
      <c r="Q142" s="1234"/>
      <c r="R142" s="1193"/>
      <c r="S142" s="190">
        <f t="shared" ref="S142:S165" si="21">J142*K142</f>
        <v>0</v>
      </c>
      <c r="T142" s="191">
        <f t="shared" ref="T142:T165" si="22">IF(OR(Y142="",K142=""),0,K142*Y142)</f>
        <v>0</v>
      </c>
      <c r="U142" s="191">
        <f t="shared" ref="U142:U165" si="23">IF(OR(Z142="",K142=""),0,K142*Z142)</f>
        <v>0</v>
      </c>
      <c r="V142" s="802">
        <v>555</v>
      </c>
      <c r="W142" s="399">
        <v>255</v>
      </c>
      <c r="X142" s="399">
        <v>1205</v>
      </c>
      <c r="Y142" s="396">
        <v>0.17053762500000003</v>
      </c>
      <c r="Z142" s="399">
        <v>24.9</v>
      </c>
    </row>
    <row r="143" spans="1:26" ht="15" customHeight="1">
      <c r="A143" s="1190" t="s">
        <v>1519</v>
      </c>
      <c r="B143" s="1188">
        <v>4.6500000000000004</v>
      </c>
      <c r="C143" s="1188">
        <v>4.3499999999999996</v>
      </c>
      <c r="D143" s="1182">
        <v>0.79700000000000004</v>
      </c>
      <c r="E143" s="1185">
        <v>61.58</v>
      </c>
      <c r="F143" s="1185">
        <v>43</v>
      </c>
      <c r="G143" s="813" t="s">
        <v>1535</v>
      </c>
      <c r="H143" s="1188">
        <v>17.899999999999999</v>
      </c>
      <c r="I143" s="1090">
        <v>646</v>
      </c>
      <c r="J143" s="101">
        <f>IF(Начало!$B$14=0,0,I143*(1-Начало!$B$14))</f>
        <v>0</v>
      </c>
      <c r="K143" s="129"/>
      <c r="L143" s="1193"/>
      <c r="M143" s="472">
        <v>48000</v>
      </c>
      <c r="N143" s="1193"/>
      <c r="O143" s="1193"/>
      <c r="P143" s="226"/>
      <c r="Q143" s="1234"/>
      <c r="R143" s="1193"/>
      <c r="S143" s="190">
        <f t="shared" si="21"/>
        <v>0</v>
      </c>
      <c r="T143" s="191">
        <f t="shared" si="22"/>
        <v>0</v>
      </c>
      <c r="U143" s="191">
        <f t="shared" si="23"/>
        <v>0</v>
      </c>
      <c r="V143" s="399">
        <v>555</v>
      </c>
      <c r="W143" s="399">
        <v>255</v>
      </c>
      <c r="X143" s="399">
        <v>1205</v>
      </c>
      <c r="Y143" s="396">
        <v>0.17053762500000003</v>
      </c>
      <c r="Z143" s="399">
        <v>24.6</v>
      </c>
    </row>
    <row r="144" spans="1:26" ht="15" customHeight="1">
      <c r="A144" s="1190" t="s">
        <v>1520</v>
      </c>
      <c r="B144" s="1188">
        <v>5.35</v>
      </c>
      <c r="C144" s="1188">
        <v>5.7</v>
      </c>
      <c r="D144" s="1182">
        <v>0.91700000000000004</v>
      </c>
      <c r="E144" s="1185">
        <v>68.61</v>
      </c>
      <c r="F144" s="1185">
        <v>43</v>
      </c>
      <c r="G144" s="813" t="s">
        <v>1535</v>
      </c>
      <c r="H144" s="1188">
        <v>18.8</v>
      </c>
      <c r="I144" s="1090">
        <v>666</v>
      </c>
      <c r="J144" s="101">
        <f>IF(Начало!$B$14=0,0,I144*(1-Начало!$B$14))</f>
        <v>0</v>
      </c>
      <c r="K144" s="129"/>
      <c r="L144" s="1193"/>
      <c r="M144" s="472">
        <v>50000</v>
      </c>
      <c r="N144" s="1193"/>
      <c r="O144" s="1193"/>
      <c r="P144" s="226"/>
      <c r="Q144" s="1234"/>
      <c r="R144" s="1193"/>
      <c r="S144" s="190">
        <f t="shared" si="21"/>
        <v>0</v>
      </c>
      <c r="T144" s="191">
        <f t="shared" si="22"/>
        <v>0</v>
      </c>
      <c r="U144" s="191">
        <f t="shared" si="23"/>
        <v>0</v>
      </c>
      <c r="V144" s="399">
        <v>555</v>
      </c>
      <c r="W144" s="399">
        <v>255</v>
      </c>
      <c r="X144" s="399">
        <v>1205</v>
      </c>
      <c r="Y144" s="396">
        <v>0.17053762500000003</v>
      </c>
      <c r="Z144" s="399">
        <v>25.5</v>
      </c>
    </row>
    <row r="145" spans="1:28" ht="15" customHeight="1">
      <c r="A145" s="1190" t="s">
        <v>1521</v>
      </c>
      <c r="B145" s="1188">
        <v>6</v>
      </c>
      <c r="C145" s="1188">
        <v>6.15</v>
      </c>
      <c r="D145" s="1182">
        <v>1.0289999999999999</v>
      </c>
      <c r="E145" s="1185">
        <v>62.13</v>
      </c>
      <c r="F145" s="1185">
        <v>45</v>
      </c>
      <c r="G145" s="813" t="s">
        <v>1536</v>
      </c>
      <c r="H145" s="1188">
        <v>20.5</v>
      </c>
      <c r="I145" s="1090">
        <v>701</v>
      </c>
      <c r="J145" s="101">
        <f>IF(Начало!$B$14=0,0,I145*(1-Начало!$B$14))</f>
        <v>0</v>
      </c>
      <c r="K145" s="129"/>
      <c r="L145" s="1193"/>
      <c r="M145" s="472">
        <v>53000</v>
      </c>
      <c r="N145" s="1193"/>
      <c r="O145" s="1193"/>
      <c r="P145" s="226"/>
      <c r="Q145" s="1234"/>
      <c r="R145" s="1193"/>
      <c r="S145" s="190">
        <f t="shared" si="21"/>
        <v>0</v>
      </c>
      <c r="T145" s="191">
        <f t="shared" si="22"/>
        <v>0</v>
      </c>
      <c r="U145" s="191">
        <f t="shared" si="23"/>
        <v>0</v>
      </c>
      <c r="V145" s="399">
        <v>555</v>
      </c>
      <c r="W145" s="399">
        <v>255</v>
      </c>
      <c r="X145" s="399">
        <v>1325</v>
      </c>
      <c r="Y145" s="396">
        <v>0.187520625</v>
      </c>
      <c r="Z145" s="399">
        <v>27.3</v>
      </c>
    </row>
    <row r="146" spans="1:28" ht="15" customHeight="1">
      <c r="A146" s="1190" t="s">
        <v>1522</v>
      </c>
      <c r="B146" s="1188">
        <v>6.75</v>
      </c>
      <c r="C146" s="1188">
        <v>7.15</v>
      </c>
      <c r="D146" s="1182">
        <v>1.157</v>
      </c>
      <c r="E146" s="1185">
        <v>46.5</v>
      </c>
      <c r="F146" s="1185">
        <v>46</v>
      </c>
      <c r="G146" s="813" t="s">
        <v>1536</v>
      </c>
      <c r="H146" s="1188">
        <v>21.7</v>
      </c>
      <c r="I146" s="1090">
        <v>741</v>
      </c>
      <c r="J146" s="101">
        <f>IF(Начало!$B$14=0,0,I146*(1-Начало!$B$14))</f>
        <v>0</v>
      </c>
      <c r="K146" s="129"/>
      <c r="L146" s="1193"/>
      <c r="M146" s="472">
        <v>56000</v>
      </c>
      <c r="N146" s="1193"/>
      <c r="O146" s="1193"/>
      <c r="P146" s="226"/>
      <c r="Q146" s="1234"/>
      <c r="R146" s="1193"/>
      <c r="S146" s="190">
        <f t="shared" si="21"/>
        <v>0</v>
      </c>
      <c r="T146" s="191">
        <f t="shared" si="22"/>
        <v>0</v>
      </c>
      <c r="U146" s="191">
        <f t="shared" si="23"/>
        <v>0</v>
      </c>
      <c r="V146" s="802">
        <v>555</v>
      </c>
      <c r="W146" s="399">
        <v>255</v>
      </c>
      <c r="X146" s="399">
        <v>1325</v>
      </c>
      <c r="Y146" s="396">
        <v>0.187520625</v>
      </c>
      <c r="Z146" s="399">
        <v>28.5</v>
      </c>
    </row>
    <row r="147" spans="1:28" ht="15" customHeight="1">
      <c r="A147" s="1190" t="s">
        <v>1523</v>
      </c>
      <c r="B147" s="1188">
        <v>7.35</v>
      </c>
      <c r="C147" s="1188">
        <v>8.1999999999999993</v>
      </c>
      <c r="D147" s="1182">
        <v>1.26</v>
      </c>
      <c r="E147" s="1185">
        <v>48.82</v>
      </c>
      <c r="F147" s="1185">
        <v>50</v>
      </c>
      <c r="G147" s="813" t="s">
        <v>1537</v>
      </c>
      <c r="H147" s="1188">
        <v>24</v>
      </c>
      <c r="I147" s="1090">
        <v>781</v>
      </c>
      <c r="J147" s="101">
        <f>IF(Начало!$B$14=0,0,I147*(1-Начало!$B$14))</f>
        <v>0</v>
      </c>
      <c r="K147" s="129"/>
      <c r="L147" s="1193"/>
      <c r="M147" s="472">
        <v>59000</v>
      </c>
      <c r="N147" s="1193"/>
      <c r="O147" s="1193"/>
      <c r="P147" s="226"/>
      <c r="Q147" s="1234"/>
      <c r="R147" s="1193"/>
      <c r="S147" s="190">
        <f t="shared" si="21"/>
        <v>0</v>
      </c>
      <c r="T147" s="191">
        <f t="shared" si="22"/>
        <v>0</v>
      </c>
      <c r="U147" s="191">
        <f t="shared" si="23"/>
        <v>0</v>
      </c>
      <c r="V147" s="802">
        <v>650</v>
      </c>
      <c r="W147" s="399">
        <v>255</v>
      </c>
      <c r="X147" s="399">
        <v>1325</v>
      </c>
      <c r="Y147" s="396">
        <v>0.21961875</v>
      </c>
      <c r="Z147" s="399">
        <v>31.1</v>
      </c>
    </row>
    <row r="148" spans="1:28" ht="15" customHeight="1" thickBot="1">
      <c r="A148" s="175" t="s">
        <v>1524</v>
      </c>
      <c r="B148" s="1189">
        <v>8.25</v>
      </c>
      <c r="C148" s="1189">
        <v>8.5</v>
      </c>
      <c r="D148" s="1183">
        <v>1.4139999999999999</v>
      </c>
      <c r="E148" s="1186">
        <v>74.760000000000005</v>
      </c>
      <c r="F148" s="1186">
        <v>50</v>
      </c>
      <c r="G148" s="814" t="s">
        <v>1537</v>
      </c>
      <c r="H148" s="1189">
        <v>25.2</v>
      </c>
      <c r="I148" s="1238">
        <v>825</v>
      </c>
      <c r="J148" s="101">
        <f>IF(Начало!$B$14=0,0,I148*(1-Начало!$B$14))</f>
        <v>0</v>
      </c>
      <c r="K148" s="130"/>
      <c r="L148" s="1193"/>
      <c r="M148" s="564">
        <v>62000</v>
      </c>
      <c r="N148" s="1193"/>
      <c r="O148" s="1193"/>
      <c r="P148" s="226"/>
      <c r="Q148" s="1234"/>
      <c r="R148" s="1193"/>
      <c r="S148" s="190">
        <f t="shared" si="21"/>
        <v>0</v>
      </c>
      <c r="T148" s="191">
        <f t="shared" si="22"/>
        <v>0</v>
      </c>
      <c r="U148" s="191">
        <f t="shared" si="23"/>
        <v>0</v>
      </c>
      <c r="V148" s="802">
        <v>650</v>
      </c>
      <c r="W148" s="399">
        <v>255</v>
      </c>
      <c r="X148" s="399">
        <v>1325</v>
      </c>
      <c r="Y148" s="396">
        <v>0.21961875</v>
      </c>
      <c r="Z148" s="399">
        <v>32.299999999999997</v>
      </c>
    </row>
    <row r="149" spans="1:28" s="86" customFormat="1" ht="26.1" customHeight="1" thickBot="1">
      <c r="A149" s="1614" t="s">
        <v>1531</v>
      </c>
      <c r="B149" s="1615"/>
      <c r="C149" s="1615"/>
      <c r="D149" s="1615"/>
      <c r="E149" s="1615"/>
      <c r="F149" s="1615"/>
      <c r="G149" s="1615"/>
      <c r="H149" s="1615"/>
      <c r="I149" s="1615"/>
      <c r="J149" s="1615"/>
      <c r="K149" s="1616"/>
      <c r="L149" s="126"/>
      <c r="M149" s="652"/>
      <c r="N149" s="217"/>
      <c r="O149" s="217"/>
      <c r="P149" s="226"/>
      <c r="Q149" s="226"/>
      <c r="R149" s="126"/>
      <c r="S149" s="190">
        <f t="shared" si="21"/>
        <v>0</v>
      </c>
      <c r="T149" s="191">
        <f t="shared" si="22"/>
        <v>0</v>
      </c>
      <c r="U149" s="191">
        <f t="shared" si="23"/>
        <v>0</v>
      </c>
      <c r="Y149" s="120"/>
    </row>
    <row r="150" spans="1:28" s="25" customFormat="1" ht="26.25" customHeight="1" thickBot="1">
      <c r="A150" s="1645" t="s">
        <v>7</v>
      </c>
      <c r="B150" s="1646"/>
      <c r="C150" s="1646"/>
      <c r="D150" s="1646"/>
      <c r="E150" s="1646"/>
      <c r="F150" s="1646"/>
      <c r="G150" s="1646"/>
      <c r="H150" s="1646"/>
      <c r="I150" s="1646"/>
      <c r="J150" s="1646"/>
      <c r="K150" s="1647"/>
      <c r="L150" s="126"/>
      <c r="M150" s="620"/>
      <c r="N150" s="126"/>
      <c r="O150" s="126"/>
      <c r="P150" s="226"/>
      <c r="Q150" s="226"/>
      <c r="R150" s="126"/>
      <c r="S150" s="190">
        <f t="shared" si="21"/>
        <v>0</v>
      </c>
      <c r="T150" s="191">
        <f t="shared" si="22"/>
        <v>0</v>
      </c>
      <c r="U150" s="191">
        <f t="shared" si="23"/>
        <v>0</v>
      </c>
      <c r="V150" s="192"/>
      <c r="W150" s="192"/>
      <c r="X150" s="192"/>
      <c r="Y150" s="120"/>
      <c r="Z150" s="192"/>
    </row>
    <row r="151" spans="1:28" ht="18" customHeight="1">
      <c r="A151" s="270" t="s">
        <v>190</v>
      </c>
      <c r="B151" s="1586" t="s">
        <v>128</v>
      </c>
      <c r="C151" s="1587"/>
      <c r="D151" s="1587"/>
      <c r="E151" s="1587"/>
      <c r="F151" s="1587"/>
      <c r="G151" s="1587"/>
      <c r="H151" s="902">
        <v>0.31</v>
      </c>
      <c r="I151" s="1094">
        <v>14</v>
      </c>
      <c r="J151" s="102">
        <f>IF(Начало!$B$14=0,0,I151*(1-Начало!$B$14))</f>
        <v>0</v>
      </c>
      <c r="K151" s="154"/>
      <c r="L151" s="116"/>
      <c r="M151" s="472">
        <v>1000</v>
      </c>
      <c r="N151" s="116"/>
      <c r="O151" s="1057"/>
      <c r="P151" s="226"/>
      <c r="Q151" s="226"/>
      <c r="R151" s="116"/>
      <c r="S151" s="190">
        <f t="shared" si="21"/>
        <v>0</v>
      </c>
      <c r="T151" s="191">
        <f t="shared" si="22"/>
        <v>0</v>
      </c>
      <c r="U151" s="191">
        <f t="shared" si="23"/>
        <v>0</v>
      </c>
      <c r="Y151" s="148"/>
      <c r="Z151" s="120"/>
      <c r="AB151" s="88"/>
    </row>
    <row r="152" spans="1:28" ht="18" customHeight="1">
      <c r="A152" s="271" t="s">
        <v>192</v>
      </c>
      <c r="B152" s="1577" t="s">
        <v>129</v>
      </c>
      <c r="C152" s="1578"/>
      <c r="D152" s="1578"/>
      <c r="E152" s="1578"/>
      <c r="F152" s="1578"/>
      <c r="G152" s="1578"/>
      <c r="H152" s="1579"/>
      <c r="I152" s="1095">
        <v>180</v>
      </c>
      <c r="J152" s="101">
        <f>IF(Начало!$B$14=0,0,I152*(1-Начало!$B$14))</f>
        <v>0</v>
      </c>
      <c r="K152" s="134"/>
      <c r="L152" s="116"/>
      <c r="M152" s="472">
        <v>14000</v>
      </c>
      <c r="N152" s="116"/>
      <c r="O152" s="1057"/>
      <c r="P152" s="226"/>
      <c r="Q152" s="226"/>
      <c r="R152" s="116"/>
      <c r="S152" s="190">
        <f t="shared" si="21"/>
        <v>0</v>
      </c>
      <c r="T152" s="191">
        <f t="shared" si="22"/>
        <v>0</v>
      </c>
      <c r="U152" s="191">
        <f t="shared" si="23"/>
        <v>0</v>
      </c>
      <c r="Y152" s="148"/>
      <c r="Z152" s="120"/>
      <c r="AB152" s="88"/>
    </row>
    <row r="153" spans="1:28" ht="18" customHeight="1">
      <c r="A153" s="271" t="s">
        <v>189</v>
      </c>
      <c r="B153" s="1609" t="s">
        <v>130</v>
      </c>
      <c r="C153" s="1610"/>
      <c r="D153" s="1610"/>
      <c r="E153" s="1610"/>
      <c r="F153" s="1610"/>
      <c r="G153" s="1610"/>
      <c r="H153" s="1611"/>
      <c r="I153" s="1095">
        <v>165</v>
      </c>
      <c r="J153" s="101">
        <f>IF(Начало!$B$14=0,0,I153*(1-Начало!$B$14))</f>
        <v>0</v>
      </c>
      <c r="K153" s="134"/>
      <c r="L153" s="116"/>
      <c r="M153" s="472">
        <v>12000</v>
      </c>
      <c r="N153" s="116"/>
      <c r="O153" s="1057"/>
      <c r="P153" s="226"/>
      <c r="Q153" s="226"/>
      <c r="R153" s="116"/>
      <c r="S153" s="190">
        <f t="shared" si="21"/>
        <v>0</v>
      </c>
      <c r="T153" s="191">
        <f t="shared" si="22"/>
        <v>0</v>
      </c>
      <c r="U153" s="191">
        <f t="shared" si="23"/>
        <v>0</v>
      </c>
      <c r="Y153" s="148"/>
      <c r="Z153" s="120"/>
      <c r="AB153" s="88"/>
    </row>
    <row r="154" spans="1:28" ht="18" customHeight="1">
      <c r="A154" s="271" t="s">
        <v>320</v>
      </c>
      <c r="B154" s="1609" t="s">
        <v>871</v>
      </c>
      <c r="C154" s="1610"/>
      <c r="D154" s="1610"/>
      <c r="E154" s="1610"/>
      <c r="F154" s="1610"/>
      <c r="G154" s="1610"/>
      <c r="H154" s="1611"/>
      <c r="I154" s="1095">
        <v>147</v>
      </c>
      <c r="J154" s="101">
        <f>IF(Начало!$B$14=0,0,I154*(1-Начало!$B$14))</f>
        <v>0</v>
      </c>
      <c r="K154" s="717"/>
      <c r="L154" s="716"/>
      <c r="M154" s="472">
        <v>11000</v>
      </c>
      <c r="N154" s="716"/>
      <c r="O154" s="1057"/>
      <c r="P154" s="226"/>
      <c r="Q154" s="226"/>
      <c r="R154" s="716"/>
      <c r="S154" s="190">
        <f t="shared" si="21"/>
        <v>0</v>
      </c>
      <c r="T154" s="191">
        <f t="shared" si="22"/>
        <v>0</v>
      </c>
      <c r="U154" s="191">
        <f t="shared" si="23"/>
        <v>0</v>
      </c>
      <c r="Y154" s="148"/>
      <c r="Z154" s="120"/>
      <c r="AB154" s="88"/>
    </row>
    <row r="155" spans="1:28" ht="18" customHeight="1">
      <c r="A155" s="271" t="s">
        <v>214</v>
      </c>
      <c r="B155" s="1609" t="s">
        <v>934</v>
      </c>
      <c r="C155" s="1610"/>
      <c r="D155" s="1610"/>
      <c r="E155" s="1610"/>
      <c r="F155" s="1610"/>
      <c r="G155" s="1610"/>
      <c r="H155" s="1611"/>
      <c r="I155" s="1095">
        <v>293</v>
      </c>
      <c r="J155" s="101">
        <f>IF(Начало!$B$14=0,0,I155*(1-Начало!$B$14))</f>
        <v>0</v>
      </c>
      <c r="K155" s="134"/>
      <c r="L155" s="116"/>
      <c r="M155" s="472">
        <v>22000</v>
      </c>
      <c r="N155" s="116"/>
      <c r="O155" s="1057"/>
      <c r="P155" s="226"/>
      <c r="Q155" s="226"/>
      <c r="R155" s="116"/>
      <c r="S155" s="190">
        <f t="shared" si="21"/>
        <v>0</v>
      </c>
      <c r="T155" s="191">
        <f t="shared" si="22"/>
        <v>0</v>
      </c>
      <c r="U155" s="191">
        <f t="shared" si="23"/>
        <v>0</v>
      </c>
      <c r="Y155" s="148"/>
      <c r="Z155" s="120"/>
      <c r="AB155" s="88"/>
    </row>
    <row r="156" spans="1:28" ht="18" customHeight="1">
      <c r="A156" s="271" t="s">
        <v>156</v>
      </c>
      <c r="B156" s="1609" t="s">
        <v>157</v>
      </c>
      <c r="C156" s="1610"/>
      <c r="D156" s="1610"/>
      <c r="E156" s="1610"/>
      <c r="F156" s="1610"/>
      <c r="G156" s="1610"/>
      <c r="H156" s="1611"/>
      <c r="I156" s="1095">
        <v>145</v>
      </c>
      <c r="J156" s="101">
        <f>IF(Начало!$B$14=0,0,I156*(1-Начало!$B$14))</f>
        <v>0</v>
      </c>
      <c r="K156" s="134"/>
      <c r="L156" s="116"/>
      <c r="M156" s="472">
        <v>11000</v>
      </c>
      <c r="N156" s="116"/>
      <c r="O156" s="1057"/>
      <c r="P156" s="226"/>
      <c r="Q156" s="226"/>
      <c r="R156" s="116"/>
      <c r="S156" s="190">
        <f t="shared" si="21"/>
        <v>0</v>
      </c>
      <c r="T156" s="191">
        <f t="shared" si="22"/>
        <v>0</v>
      </c>
      <c r="U156" s="191">
        <f t="shared" si="23"/>
        <v>0</v>
      </c>
      <c r="Y156" s="148"/>
      <c r="Z156" s="120"/>
      <c r="AB156" s="88"/>
    </row>
    <row r="157" spans="1:28" ht="23.25" customHeight="1">
      <c r="A157" s="271" t="s">
        <v>714</v>
      </c>
      <c r="B157" s="1589" t="s">
        <v>717</v>
      </c>
      <c r="C157" s="1590"/>
      <c r="D157" s="1590"/>
      <c r="E157" s="1590"/>
      <c r="F157" s="1590"/>
      <c r="G157" s="1590"/>
      <c r="H157" s="1591"/>
      <c r="I157" s="1095">
        <v>203</v>
      </c>
      <c r="J157" s="101">
        <f>IF(Начало!$B$14=0,0,I157*(1-Начало!$B$14))</f>
        <v>0</v>
      </c>
      <c r="K157" s="729"/>
      <c r="L157" s="730"/>
      <c r="M157" s="472">
        <v>15000</v>
      </c>
      <c r="N157" s="730"/>
      <c r="O157" s="1057"/>
      <c r="P157" s="226"/>
      <c r="Q157" s="226"/>
      <c r="R157" s="730"/>
      <c r="S157" s="190">
        <f t="shared" si="21"/>
        <v>0</v>
      </c>
      <c r="T157" s="191">
        <f t="shared" si="22"/>
        <v>0</v>
      </c>
      <c r="U157" s="191">
        <f t="shared" si="23"/>
        <v>0</v>
      </c>
      <c r="Y157" s="148"/>
      <c r="Z157" s="120"/>
      <c r="AB157" s="88"/>
    </row>
    <row r="158" spans="1:28" ht="23.25" customHeight="1">
      <c r="A158" s="271" t="s">
        <v>556</v>
      </c>
      <c r="B158" s="1638" t="s">
        <v>557</v>
      </c>
      <c r="C158" s="1639"/>
      <c r="D158" s="1639"/>
      <c r="E158" s="1639"/>
      <c r="F158" s="1639"/>
      <c r="G158" s="1639"/>
      <c r="H158" s="1640"/>
      <c r="I158" s="1095">
        <v>159</v>
      </c>
      <c r="J158" s="101">
        <f>IF(Начало!$B$14=0,0,I158*(1-Начало!$B$14))</f>
        <v>0</v>
      </c>
      <c r="K158" s="134"/>
      <c r="L158" s="694"/>
      <c r="M158" s="472">
        <v>12000</v>
      </c>
      <c r="N158" s="694"/>
      <c r="O158" s="1057"/>
      <c r="P158" s="226"/>
      <c r="Q158" s="226"/>
      <c r="R158" s="694"/>
      <c r="S158" s="190">
        <f t="shared" si="21"/>
        <v>0</v>
      </c>
      <c r="T158" s="191">
        <f t="shared" si="22"/>
        <v>0</v>
      </c>
      <c r="U158" s="191">
        <f t="shared" si="23"/>
        <v>0</v>
      </c>
      <c r="Y158" s="148"/>
      <c r="Z158" s="120"/>
      <c r="AB158" s="88"/>
    </row>
    <row r="159" spans="1:28" ht="23.25" customHeight="1">
      <c r="A159" s="271" t="s">
        <v>1538</v>
      </c>
      <c r="B159" s="1638" t="s">
        <v>1539</v>
      </c>
      <c r="C159" s="1639"/>
      <c r="D159" s="1639"/>
      <c r="E159" s="1639"/>
      <c r="F159" s="1639"/>
      <c r="G159" s="1639"/>
      <c r="H159" s="1640"/>
      <c r="I159" s="1180">
        <v>480.78685714285706</v>
      </c>
      <c r="J159" s="101">
        <f>IF(Начало!$B$14=0,0,I159*(1-Начало!$B$14))</f>
        <v>0</v>
      </c>
      <c r="K159" s="1194"/>
      <c r="L159" s="1193"/>
      <c r="M159" s="472">
        <v>36000</v>
      </c>
      <c r="N159" s="1193"/>
      <c r="O159" s="1193"/>
      <c r="P159" s="226"/>
      <c r="Q159" s="226"/>
      <c r="R159" s="1193"/>
      <c r="S159" s="190"/>
      <c r="T159" s="191"/>
      <c r="U159" s="191"/>
      <c r="Y159" s="148"/>
      <c r="Z159" s="120"/>
      <c r="AB159" s="88"/>
    </row>
    <row r="160" spans="1:28" ht="23.25" customHeight="1">
      <c r="A160" s="271" t="s">
        <v>1540</v>
      </c>
      <c r="B160" s="1638" t="s">
        <v>1541</v>
      </c>
      <c r="C160" s="1639"/>
      <c r="D160" s="1639"/>
      <c r="E160" s="1639"/>
      <c r="F160" s="1639"/>
      <c r="G160" s="1639"/>
      <c r="H160" s="1640"/>
      <c r="I160" s="1180">
        <v>485.36057142857135</v>
      </c>
      <c r="J160" s="101">
        <f>IF(Начало!$B$14=0,0,I160*(1-Начало!$B$14))</f>
        <v>0</v>
      </c>
      <c r="K160" s="1194"/>
      <c r="L160" s="1193"/>
      <c r="M160" s="472">
        <v>36000</v>
      </c>
      <c r="N160" s="1193"/>
      <c r="O160" s="1193"/>
      <c r="P160" s="226"/>
      <c r="Q160" s="226"/>
      <c r="R160" s="1193"/>
      <c r="S160" s="190"/>
      <c r="T160" s="191"/>
      <c r="U160" s="191"/>
      <c r="Y160" s="148"/>
      <c r="Z160" s="120"/>
      <c r="AB160" s="88"/>
    </row>
    <row r="161" spans="1:28" ht="23.25" customHeight="1">
      <c r="A161" s="1199">
        <v>12126200000334</v>
      </c>
      <c r="B161" s="1638" t="s">
        <v>1546</v>
      </c>
      <c r="C161" s="1639"/>
      <c r="D161" s="1639"/>
      <c r="E161" s="1639"/>
      <c r="F161" s="1639"/>
      <c r="G161" s="1639"/>
      <c r="H161" s="1640"/>
      <c r="I161" s="1180">
        <v>43</v>
      </c>
      <c r="J161" s="101">
        <f>IF(Начало!$B$14=0,0,I161*(1-Начало!$B$14))</f>
        <v>0</v>
      </c>
      <c r="K161" s="1194"/>
      <c r="L161" s="1193"/>
      <c r="M161" s="472">
        <v>3000</v>
      </c>
      <c r="N161" s="1193"/>
      <c r="O161" s="1193"/>
      <c r="P161" s="226"/>
      <c r="Q161" s="226"/>
      <c r="R161" s="1193"/>
      <c r="S161" s="190"/>
      <c r="T161" s="191"/>
      <c r="U161" s="191"/>
      <c r="Y161" s="148"/>
      <c r="Z161" s="120"/>
      <c r="AB161" s="88"/>
    </row>
    <row r="162" spans="1:28" ht="18" customHeight="1">
      <c r="A162" s="271" t="s">
        <v>207</v>
      </c>
      <c r="B162" s="1609" t="s">
        <v>1542</v>
      </c>
      <c r="C162" s="1610"/>
      <c r="D162" s="1610"/>
      <c r="E162" s="1610"/>
      <c r="F162" s="1610"/>
      <c r="G162" s="1610"/>
      <c r="H162" s="1611"/>
      <c r="I162" s="1095">
        <v>81</v>
      </c>
      <c r="J162" s="101">
        <f>IF(Начало!$B$14=0,0,I162*(1-Начало!$B$14))</f>
        <v>0</v>
      </c>
      <c r="K162" s="134"/>
      <c r="L162" s="116"/>
      <c r="M162" s="472">
        <v>6000</v>
      </c>
      <c r="N162" s="116"/>
      <c r="O162" s="1057"/>
      <c r="P162" s="226"/>
      <c r="Q162" s="226"/>
      <c r="R162" s="116"/>
      <c r="S162" s="190">
        <f t="shared" si="21"/>
        <v>0</v>
      </c>
      <c r="T162" s="191">
        <f t="shared" si="22"/>
        <v>0</v>
      </c>
      <c r="U162" s="191">
        <f t="shared" si="23"/>
        <v>0</v>
      </c>
      <c r="Y162" s="148"/>
      <c r="Z162" s="120"/>
      <c r="AB162" s="88"/>
    </row>
    <row r="163" spans="1:28" ht="18" customHeight="1">
      <c r="A163" s="271" t="s">
        <v>131</v>
      </c>
      <c r="B163" s="1638" t="s">
        <v>1543</v>
      </c>
      <c r="C163" s="1639"/>
      <c r="D163" s="1639"/>
      <c r="E163" s="1639"/>
      <c r="F163" s="1639"/>
      <c r="G163" s="1639"/>
      <c r="H163" s="1640"/>
      <c r="I163" s="1095">
        <v>121</v>
      </c>
      <c r="J163" s="101">
        <f>IF(Начало!$B$14=0,0,I163*(1-Начало!$B$14))</f>
        <v>0</v>
      </c>
      <c r="K163" s="134"/>
      <c r="L163" s="116"/>
      <c r="M163" s="472">
        <v>9000</v>
      </c>
      <c r="N163" s="116"/>
      <c r="O163" s="1057"/>
      <c r="P163" s="226"/>
      <c r="Q163" s="226"/>
      <c r="R163" s="116"/>
      <c r="S163" s="190">
        <f t="shared" si="21"/>
        <v>0</v>
      </c>
      <c r="T163" s="191">
        <f t="shared" si="22"/>
        <v>0</v>
      </c>
      <c r="U163" s="191">
        <f t="shared" si="23"/>
        <v>0</v>
      </c>
      <c r="Y163" s="148"/>
      <c r="Z163" s="120"/>
      <c r="AB163" s="88"/>
    </row>
    <row r="164" spans="1:28" ht="36" customHeight="1">
      <c r="A164" s="271" t="s">
        <v>208</v>
      </c>
      <c r="B164" s="1589" t="s">
        <v>1544</v>
      </c>
      <c r="C164" s="1590"/>
      <c r="D164" s="1590"/>
      <c r="E164" s="1590"/>
      <c r="F164" s="1590"/>
      <c r="G164" s="14" t="s">
        <v>961</v>
      </c>
      <c r="H164" s="14">
        <v>0.1</v>
      </c>
      <c r="I164" s="1095">
        <v>129</v>
      </c>
      <c r="J164" s="331">
        <f>IF(Начало!$B$14=0,0,I164*(1-Начало!$B$14))</f>
        <v>0</v>
      </c>
      <c r="K164" s="134"/>
      <c r="L164" s="116"/>
      <c r="M164" s="472">
        <v>10000</v>
      </c>
      <c r="N164" s="116"/>
      <c r="O164" s="1057"/>
      <c r="P164" s="226"/>
      <c r="Q164" s="226"/>
      <c r="R164" s="116"/>
      <c r="S164" s="190">
        <f t="shared" si="21"/>
        <v>0</v>
      </c>
      <c r="T164" s="191">
        <f t="shared" si="22"/>
        <v>0</v>
      </c>
      <c r="U164" s="191">
        <f t="shared" si="23"/>
        <v>0</v>
      </c>
      <c r="Y164" s="148"/>
      <c r="Z164" s="120"/>
      <c r="AB164" s="88"/>
    </row>
    <row r="165" spans="1:28" ht="33.75" customHeight="1" thickBot="1">
      <c r="A165" s="702" t="s">
        <v>476</v>
      </c>
      <c r="B165" s="1638" t="s">
        <v>1545</v>
      </c>
      <c r="C165" s="1639"/>
      <c r="D165" s="1639"/>
      <c r="E165" s="1639"/>
      <c r="F165" s="1639"/>
      <c r="G165" s="502" t="s">
        <v>478</v>
      </c>
      <c r="H165" s="703">
        <v>1.4</v>
      </c>
      <c r="I165" s="1097">
        <v>357</v>
      </c>
      <c r="J165" s="101">
        <f>IF(Начало!$B$14=0,0,I165*(1-Начало!$B$14))</f>
        <v>0</v>
      </c>
      <c r="K165" s="208"/>
      <c r="L165" s="116"/>
      <c r="M165" s="699">
        <v>27000</v>
      </c>
      <c r="N165" s="116"/>
      <c r="O165" s="1057"/>
      <c r="P165" s="226"/>
      <c r="Q165" s="226"/>
      <c r="R165" s="116"/>
      <c r="S165" s="190">
        <f t="shared" si="21"/>
        <v>0</v>
      </c>
      <c r="T165" s="191">
        <f t="shared" si="22"/>
        <v>0</v>
      </c>
      <c r="U165" s="191">
        <f t="shared" si="23"/>
        <v>0</v>
      </c>
      <c r="Y165" s="148"/>
      <c r="Z165" s="120"/>
      <c r="AB165" s="88"/>
    </row>
    <row r="166" spans="1:28" ht="21.75" customHeight="1" thickBot="1">
      <c r="A166" s="1548" t="s">
        <v>374</v>
      </c>
      <c r="B166" s="1549"/>
      <c r="C166" s="1549"/>
      <c r="D166" s="1549"/>
      <c r="E166" s="1549"/>
      <c r="F166" s="1549"/>
      <c r="G166" s="1549"/>
      <c r="H166" s="1549"/>
      <c r="I166" s="1549"/>
      <c r="J166" s="1549"/>
      <c r="K166" s="289"/>
      <c r="L166" s="216"/>
      <c r="M166" s="651"/>
      <c r="N166" s="217"/>
      <c r="O166" s="217"/>
      <c r="P166" s="226"/>
      <c r="Q166" s="226"/>
      <c r="R166" s="216"/>
      <c r="S166" s="190"/>
      <c r="T166" s="191"/>
      <c r="U166" s="191"/>
      <c r="V166" s="13"/>
      <c r="W166" s="13"/>
      <c r="X166" s="13"/>
      <c r="Y166" s="120"/>
      <c r="Z166" s="13"/>
    </row>
    <row r="167" spans="1:28" ht="21" customHeight="1" thickBot="1">
      <c r="A167" s="1401" t="s">
        <v>984</v>
      </c>
      <c r="B167" s="1402"/>
      <c r="C167" s="1402"/>
      <c r="D167" s="1402"/>
      <c r="E167" s="1402"/>
      <c r="F167" s="1402"/>
      <c r="G167" s="1402"/>
      <c r="H167" s="1402"/>
      <c r="I167" s="1402"/>
      <c r="J167" s="1402"/>
      <c r="K167" s="1403"/>
      <c r="L167" s="217"/>
      <c r="M167" s="621"/>
      <c r="N167" s="215"/>
      <c r="O167" s="215"/>
      <c r="P167" s="226"/>
      <c r="Q167" s="226"/>
      <c r="R167" s="217"/>
      <c r="S167" s="190"/>
      <c r="T167" s="191"/>
      <c r="U167" s="191"/>
      <c r="V167" s="13"/>
      <c r="W167" s="13"/>
      <c r="X167" s="13"/>
      <c r="Y167" s="120"/>
      <c r="Z167" s="13"/>
    </row>
    <row r="168" spans="1:28" ht="12.75" customHeight="1">
      <c r="A168" s="712" t="s">
        <v>45</v>
      </c>
      <c r="B168" s="1596">
        <v>2.5</v>
      </c>
      <c r="C168" s="1596">
        <v>3.7</v>
      </c>
      <c r="D168" s="1599">
        <v>0.432</v>
      </c>
      <c r="E168" s="1628">
        <v>22</v>
      </c>
      <c r="F168" s="1628">
        <v>28</v>
      </c>
      <c r="G168" s="99" t="s">
        <v>319</v>
      </c>
      <c r="H168" s="808">
        <v>17.5</v>
      </c>
      <c r="I168" s="1618">
        <v>963</v>
      </c>
      <c r="J168" s="1573">
        <f>IF(Начало!$B$14=0,0,I168*(1-Начало!$B$14))</f>
        <v>0</v>
      </c>
      <c r="K168" s="1575"/>
      <c r="L168" s="217"/>
      <c r="M168" s="1636">
        <v>72000</v>
      </c>
      <c r="N168" s="116"/>
      <c r="O168" s="1057"/>
      <c r="P168" s="226"/>
      <c r="Q168" s="226"/>
      <c r="R168" s="217"/>
      <c r="S168" s="1644">
        <f>J168*K168</f>
        <v>0</v>
      </c>
      <c r="T168" s="191">
        <f>IF(OR(Y168="",$K$119=""),0,$K$119*Y168)</f>
        <v>0</v>
      </c>
      <c r="U168" s="191">
        <f t="shared" ref="U168:U176" si="24">IF(OR(Z168="",K168=""),0,K168*Z168)</f>
        <v>0</v>
      </c>
      <c r="V168" s="405">
        <v>670</v>
      </c>
      <c r="W168" s="405">
        <v>290</v>
      </c>
      <c r="X168" s="405">
        <v>670</v>
      </c>
      <c r="Y168" s="406">
        <f t="shared" ref="Y168:Y176" si="25">(V168/1000)*(W168/1000)*(X168/1000)</f>
        <v>0.13018100000000002</v>
      </c>
      <c r="Z168" s="405">
        <v>21.5</v>
      </c>
    </row>
    <row r="169" spans="1:28" ht="15.75">
      <c r="A169" s="713" t="s">
        <v>189</v>
      </c>
      <c r="B169" s="1597"/>
      <c r="C169" s="1597"/>
      <c r="D169" s="1600"/>
      <c r="E169" s="1629"/>
      <c r="F169" s="1629"/>
      <c r="G169" s="97" t="s">
        <v>443</v>
      </c>
      <c r="H169" s="809">
        <v>3</v>
      </c>
      <c r="I169" s="1619">
        <v>0</v>
      </c>
      <c r="J169" s="1617"/>
      <c r="K169" s="1624"/>
      <c r="L169" s="217"/>
      <c r="M169" s="1641"/>
      <c r="N169" s="116"/>
      <c r="O169" s="1057"/>
      <c r="P169" s="226"/>
      <c r="Q169" s="226"/>
      <c r="R169" s="217"/>
      <c r="S169" s="1644"/>
      <c r="T169" s="191">
        <f>IF(OR(Y169="",$K$119=""),0,$K$119*Y169)</f>
        <v>0</v>
      </c>
      <c r="U169" s="191">
        <f t="shared" si="24"/>
        <v>0</v>
      </c>
      <c r="V169" s="405">
        <v>715</v>
      </c>
      <c r="W169" s="405">
        <v>123</v>
      </c>
      <c r="X169" s="405">
        <v>715</v>
      </c>
      <c r="Y169" s="406">
        <f t="shared" si="25"/>
        <v>6.2880674999999997E-2</v>
      </c>
      <c r="Z169" s="405">
        <v>5</v>
      </c>
    </row>
    <row r="170" spans="1:28" ht="16.5" thickBot="1">
      <c r="A170" s="175" t="s">
        <v>190</v>
      </c>
      <c r="B170" s="1598"/>
      <c r="C170" s="1598"/>
      <c r="D170" s="1601"/>
      <c r="E170" s="1630"/>
      <c r="F170" s="1630"/>
      <c r="G170" s="98" t="s">
        <v>475</v>
      </c>
      <c r="H170" s="810">
        <v>0.3</v>
      </c>
      <c r="I170" s="1620">
        <v>0</v>
      </c>
      <c r="J170" s="1574"/>
      <c r="K170" s="1576"/>
      <c r="L170" s="217"/>
      <c r="M170" s="1637"/>
      <c r="N170" s="116"/>
      <c r="O170" s="1057"/>
      <c r="P170" s="226"/>
      <c r="Q170" s="226"/>
      <c r="R170" s="217"/>
      <c r="S170" s="1644"/>
      <c r="T170" s="191">
        <f>IF(OR(Y170="",$K$119=""),0,$K$119*Y170)</f>
        <v>0</v>
      </c>
      <c r="U170" s="191">
        <f t="shared" si="24"/>
        <v>0</v>
      </c>
      <c r="V170" s="405">
        <v>395</v>
      </c>
      <c r="W170" s="405">
        <v>50</v>
      </c>
      <c r="X170" s="405">
        <v>270</v>
      </c>
      <c r="Y170" s="406">
        <f t="shared" si="25"/>
        <v>5.3325000000000013E-3</v>
      </c>
      <c r="Z170" s="405">
        <v>0.61</v>
      </c>
    </row>
    <row r="171" spans="1:28" ht="15.75">
      <c r="A171" s="712" t="s">
        <v>46</v>
      </c>
      <c r="B171" s="1596">
        <v>2.9</v>
      </c>
      <c r="C171" s="1596">
        <v>4.5999999999999996</v>
      </c>
      <c r="D171" s="1599">
        <v>0.504</v>
      </c>
      <c r="E171" s="1628">
        <v>16</v>
      </c>
      <c r="F171" s="1628">
        <v>32</v>
      </c>
      <c r="G171" s="812" t="s">
        <v>319</v>
      </c>
      <c r="H171" s="808">
        <v>17.5</v>
      </c>
      <c r="I171" s="1618">
        <v>1022</v>
      </c>
      <c r="J171" s="1573">
        <f>IF(Начало!$B$14=0,0,I171*(1-Начало!$B$14))</f>
        <v>0</v>
      </c>
      <c r="K171" s="1575"/>
      <c r="L171" s="217"/>
      <c r="M171" s="1636">
        <v>77000</v>
      </c>
      <c r="N171" s="116"/>
      <c r="O171" s="1057"/>
      <c r="P171" s="226"/>
      <c r="Q171" s="226"/>
      <c r="R171" s="217"/>
      <c r="S171" s="1644">
        <f>J171*K171</f>
        <v>0</v>
      </c>
      <c r="T171" s="191">
        <f>IF(OR(Y171="",$K$150=""),0,$K$150*Y171)</f>
        <v>0</v>
      </c>
      <c r="U171" s="191">
        <f t="shared" si="24"/>
        <v>0</v>
      </c>
      <c r="V171" s="405">
        <v>670</v>
      </c>
      <c r="W171" s="405">
        <v>290</v>
      </c>
      <c r="X171" s="405">
        <v>670</v>
      </c>
      <c r="Y171" s="406">
        <f t="shared" si="25"/>
        <v>0.13018100000000002</v>
      </c>
      <c r="Z171" s="405">
        <v>21.5</v>
      </c>
    </row>
    <row r="172" spans="1:28" ht="15.75">
      <c r="A172" s="713" t="s">
        <v>189</v>
      </c>
      <c r="B172" s="1597"/>
      <c r="C172" s="1597"/>
      <c r="D172" s="1600"/>
      <c r="E172" s="1629"/>
      <c r="F172" s="1629"/>
      <c r="G172" s="813" t="s">
        <v>443</v>
      </c>
      <c r="H172" s="809">
        <v>3</v>
      </c>
      <c r="I172" s="1619">
        <v>0</v>
      </c>
      <c r="J172" s="1617"/>
      <c r="K172" s="1624"/>
      <c r="L172" s="217"/>
      <c r="M172" s="1641"/>
      <c r="N172" s="116"/>
      <c r="O172" s="1057"/>
      <c r="P172" s="226"/>
      <c r="Q172" s="226"/>
      <c r="R172" s="217"/>
      <c r="S172" s="1644"/>
      <c r="T172" s="191">
        <f>IF(OR(Y172="",$K$150=""),0,$K$150*Y172)</f>
        <v>0</v>
      </c>
      <c r="U172" s="191">
        <f t="shared" si="24"/>
        <v>0</v>
      </c>
      <c r="V172" s="405">
        <v>715</v>
      </c>
      <c r="W172" s="405">
        <v>123</v>
      </c>
      <c r="X172" s="405">
        <v>715</v>
      </c>
      <c r="Y172" s="406">
        <f t="shared" si="25"/>
        <v>6.2880674999999997E-2</v>
      </c>
      <c r="Z172" s="405">
        <v>5</v>
      </c>
    </row>
    <row r="173" spans="1:28" ht="16.5" thickBot="1">
      <c r="A173" s="175" t="s">
        <v>190</v>
      </c>
      <c r="B173" s="1598"/>
      <c r="C173" s="1598"/>
      <c r="D173" s="1601"/>
      <c r="E173" s="1630"/>
      <c r="F173" s="1630"/>
      <c r="G173" s="814" t="s">
        <v>475</v>
      </c>
      <c r="H173" s="810">
        <v>0.3</v>
      </c>
      <c r="I173" s="1620">
        <v>0</v>
      </c>
      <c r="J173" s="1574"/>
      <c r="K173" s="1576"/>
      <c r="L173" s="217"/>
      <c r="M173" s="1637"/>
      <c r="N173" s="116"/>
      <c r="O173" s="1057"/>
      <c r="P173" s="226"/>
      <c r="Q173" s="226"/>
      <c r="R173" s="217"/>
      <c r="S173" s="1644"/>
      <c r="T173" s="191">
        <f>IF(OR(Y173="",$K$150=""),0,$K$150*Y173)</f>
        <v>0</v>
      </c>
      <c r="U173" s="191">
        <f t="shared" si="24"/>
        <v>0</v>
      </c>
      <c r="V173" s="405">
        <v>395</v>
      </c>
      <c r="W173" s="405">
        <v>50</v>
      </c>
      <c r="X173" s="405">
        <v>270</v>
      </c>
      <c r="Y173" s="406">
        <f t="shared" si="25"/>
        <v>5.3325000000000013E-3</v>
      </c>
      <c r="Z173" s="405">
        <v>0.61</v>
      </c>
    </row>
    <row r="174" spans="1:28" ht="15.75">
      <c r="A174" s="712" t="s">
        <v>47</v>
      </c>
      <c r="B174" s="1596">
        <v>3.5</v>
      </c>
      <c r="C174" s="1596">
        <v>5.0999999999999996</v>
      </c>
      <c r="D174" s="1599">
        <v>0.6</v>
      </c>
      <c r="E174" s="1628">
        <v>24</v>
      </c>
      <c r="F174" s="1628">
        <v>34</v>
      </c>
      <c r="G174" s="812" t="s">
        <v>319</v>
      </c>
      <c r="H174" s="808">
        <v>17.5</v>
      </c>
      <c r="I174" s="1618">
        <v>1092</v>
      </c>
      <c r="J174" s="1573">
        <f>IF(Начало!$B$14=0,0,I174*(1-Начало!$B$14))</f>
        <v>0</v>
      </c>
      <c r="K174" s="1575"/>
      <c r="L174" s="217"/>
      <c r="M174" s="1636">
        <v>82000</v>
      </c>
      <c r="N174" s="116"/>
      <c r="O174" s="1057"/>
      <c r="P174" s="226"/>
      <c r="Q174" s="226"/>
      <c r="R174" s="217"/>
      <c r="S174" s="1644">
        <f>J174*K174</f>
        <v>0</v>
      </c>
      <c r="T174" s="191">
        <f>IF(OR(Y174="",$K$153=""),0,$K$153*Y174)</f>
        <v>0</v>
      </c>
      <c r="U174" s="191">
        <f t="shared" si="24"/>
        <v>0</v>
      </c>
      <c r="V174" s="405">
        <v>670</v>
      </c>
      <c r="W174" s="405">
        <v>290</v>
      </c>
      <c r="X174" s="405">
        <v>670</v>
      </c>
      <c r="Y174" s="406">
        <f t="shared" si="25"/>
        <v>0.13018100000000002</v>
      </c>
      <c r="Z174" s="405">
        <v>21.5</v>
      </c>
    </row>
    <row r="175" spans="1:28" ht="15.75">
      <c r="A175" s="713" t="s">
        <v>189</v>
      </c>
      <c r="B175" s="1597"/>
      <c r="C175" s="1597"/>
      <c r="D175" s="1600"/>
      <c r="E175" s="1629"/>
      <c r="F175" s="1629"/>
      <c r="G175" s="813" t="s">
        <v>443</v>
      </c>
      <c r="H175" s="809">
        <v>3</v>
      </c>
      <c r="I175" s="1619">
        <v>0</v>
      </c>
      <c r="J175" s="1617"/>
      <c r="K175" s="1624"/>
      <c r="L175" s="217"/>
      <c r="M175" s="1641"/>
      <c r="N175" s="116"/>
      <c r="O175" s="1057"/>
      <c r="P175" s="226"/>
      <c r="Q175" s="226"/>
      <c r="R175" s="217"/>
      <c r="S175" s="1644"/>
      <c r="T175" s="191">
        <f>IF(OR(Y175="",$K$153=""),0,$K$153*Y175)</f>
        <v>0</v>
      </c>
      <c r="U175" s="191">
        <f t="shared" si="24"/>
        <v>0</v>
      </c>
      <c r="V175" s="405">
        <v>715</v>
      </c>
      <c r="W175" s="405">
        <v>123</v>
      </c>
      <c r="X175" s="405">
        <v>715</v>
      </c>
      <c r="Y175" s="406">
        <f t="shared" si="25"/>
        <v>6.2880674999999997E-2</v>
      </c>
      <c r="Z175" s="407">
        <v>5</v>
      </c>
    </row>
    <row r="176" spans="1:28" ht="16.5" thickBot="1">
      <c r="A176" s="175" t="s">
        <v>190</v>
      </c>
      <c r="B176" s="1598"/>
      <c r="C176" s="1598"/>
      <c r="D176" s="1601"/>
      <c r="E176" s="1630"/>
      <c r="F176" s="1630"/>
      <c r="G176" s="814" t="s">
        <v>475</v>
      </c>
      <c r="H176" s="810">
        <v>0.3</v>
      </c>
      <c r="I176" s="1620">
        <v>0</v>
      </c>
      <c r="J176" s="1574"/>
      <c r="K176" s="1576"/>
      <c r="L176" s="217"/>
      <c r="M176" s="1637"/>
      <c r="N176" s="116"/>
      <c r="O176" s="1057"/>
      <c r="P176" s="226"/>
      <c r="Q176" s="226"/>
      <c r="R176" s="217"/>
      <c r="S176" s="1644"/>
      <c r="T176" s="191">
        <f>IF(OR(Y176="",$K$153=""),0,$K$153*Y176)</f>
        <v>0</v>
      </c>
      <c r="U176" s="191">
        <f t="shared" si="24"/>
        <v>0</v>
      </c>
      <c r="V176" s="405">
        <v>395</v>
      </c>
      <c r="W176" s="405">
        <v>50</v>
      </c>
      <c r="X176" s="405">
        <v>270</v>
      </c>
      <c r="Y176" s="406">
        <f t="shared" si="25"/>
        <v>5.3325000000000013E-3</v>
      </c>
      <c r="Z176" s="407">
        <v>0.61</v>
      </c>
    </row>
    <row r="177" spans="1:26" ht="26.25" customHeight="1" thickBot="1">
      <c r="A177" s="1614" t="s">
        <v>925</v>
      </c>
      <c r="B177" s="1615"/>
      <c r="C177" s="1615"/>
      <c r="D177" s="1615"/>
      <c r="E177" s="1615"/>
      <c r="F177" s="1615"/>
      <c r="G177" s="1615"/>
      <c r="H177" s="1615"/>
      <c r="I177" s="1615"/>
      <c r="J177" s="1615"/>
      <c r="K177" s="1616"/>
      <c r="L177" s="217"/>
      <c r="M177" s="649"/>
      <c r="N177" s="126"/>
      <c r="O177" s="126"/>
      <c r="P177" s="226"/>
      <c r="Q177" s="226"/>
      <c r="R177" s="217"/>
      <c r="S177" s="190"/>
      <c r="T177" s="191"/>
      <c r="U177" s="191"/>
      <c r="V177" s="18"/>
      <c r="W177" s="18"/>
      <c r="X177" s="18"/>
      <c r="Y177" s="120"/>
      <c r="Z177" s="13"/>
    </row>
    <row r="178" spans="1:26" ht="16.5" thickBot="1">
      <c r="A178" s="297" t="s">
        <v>985</v>
      </c>
      <c r="B178" s="299"/>
      <c r="C178" s="299"/>
      <c r="D178" s="299"/>
      <c r="E178" s="299"/>
      <c r="F178" s="299"/>
      <c r="G178" s="299"/>
      <c r="H178" s="299"/>
      <c r="I178" s="342"/>
      <c r="J178" s="300"/>
      <c r="K178" s="301"/>
      <c r="L178" s="217"/>
      <c r="M178" s="620"/>
      <c r="N178" s="215"/>
      <c r="O178" s="215"/>
      <c r="P178" s="226"/>
      <c r="Q178" s="226"/>
      <c r="R178" s="217"/>
      <c r="S178" s="190"/>
      <c r="T178" s="191"/>
      <c r="U178" s="191"/>
      <c r="V178" s="18"/>
      <c r="W178" s="18"/>
      <c r="X178" s="18"/>
      <c r="Y178" s="120"/>
      <c r="Z178" s="13"/>
    </row>
    <row r="179" spans="1:26" ht="15.75" customHeight="1">
      <c r="A179" s="712" t="s">
        <v>48</v>
      </c>
      <c r="B179" s="1565">
        <v>5.0999999999999996</v>
      </c>
      <c r="C179" s="1565">
        <v>6.67</v>
      </c>
      <c r="D179" s="1567">
        <v>0.876</v>
      </c>
      <c r="E179" s="1569">
        <v>15</v>
      </c>
      <c r="F179" s="1569">
        <v>26</v>
      </c>
      <c r="G179" s="551" t="s">
        <v>193</v>
      </c>
      <c r="H179" s="811">
        <v>35</v>
      </c>
      <c r="I179" s="1571">
        <v>1222</v>
      </c>
      <c r="J179" s="1573">
        <f>IF(Начало!$B$14=0,0,I179*(1-Начало!$B$14))</f>
        <v>0</v>
      </c>
      <c r="K179" s="1575"/>
      <c r="L179" s="217"/>
      <c r="M179" s="1636">
        <v>92000</v>
      </c>
      <c r="N179" s="116"/>
      <c r="O179" s="1057"/>
      <c r="P179" s="226"/>
      <c r="Q179" s="226"/>
      <c r="R179" s="217"/>
      <c r="S179" s="1644">
        <f>J179*K179</f>
        <v>0</v>
      </c>
      <c r="T179" s="191">
        <f>IF(OR(Y179="",$K$162=""),0,$K$162*Y179)</f>
        <v>0</v>
      </c>
      <c r="U179" s="191">
        <f t="shared" ref="U179:U190" si="26">IF(OR(Z179="",K179=""),0,K179*Z179)</f>
        <v>0</v>
      </c>
      <c r="V179" s="408">
        <v>900</v>
      </c>
      <c r="W179" s="408">
        <v>330</v>
      </c>
      <c r="X179" s="408">
        <v>900</v>
      </c>
      <c r="Y179" s="406">
        <f t="shared" ref="Y179:Y190" si="27">(V179/1000)*(W179/1000)*(X179/1000)</f>
        <v>0.26730000000000004</v>
      </c>
      <c r="Z179" s="405">
        <v>41</v>
      </c>
    </row>
    <row r="180" spans="1:26" ht="16.5" thickBot="1">
      <c r="A180" s="175" t="s">
        <v>192</v>
      </c>
      <c r="B180" s="1566"/>
      <c r="C180" s="1566"/>
      <c r="D180" s="1568"/>
      <c r="E180" s="1570"/>
      <c r="F180" s="1570"/>
      <c r="G180" s="98" t="s">
        <v>467</v>
      </c>
      <c r="H180" s="817">
        <v>6</v>
      </c>
      <c r="I180" s="1572">
        <v>0</v>
      </c>
      <c r="J180" s="1574"/>
      <c r="K180" s="1576"/>
      <c r="L180" s="217"/>
      <c r="M180" s="1637"/>
      <c r="N180" s="116"/>
      <c r="O180" s="1057"/>
      <c r="P180" s="226"/>
      <c r="Q180" s="226"/>
      <c r="R180" s="217"/>
      <c r="S180" s="1644"/>
      <c r="T180" s="191">
        <f>IF(OR(Y180="",$K$162=""),0,$K$162*Y180)</f>
        <v>0</v>
      </c>
      <c r="U180" s="191">
        <f t="shared" si="26"/>
        <v>0</v>
      </c>
      <c r="V180" s="408">
        <v>1035</v>
      </c>
      <c r="W180" s="408">
        <v>90</v>
      </c>
      <c r="X180" s="408">
        <v>1035</v>
      </c>
      <c r="Y180" s="406">
        <f t="shared" si="27"/>
        <v>9.6410249999999975E-2</v>
      </c>
      <c r="Z180" s="405">
        <v>9</v>
      </c>
    </row>
    <row r="181" spans="1:26" ht="15.75">
      <c r="A181" s="712" t="s">
        <v>49</v>
      </c>
      <c r="B181" s="1565">
        <v>5.93</v>
      </c>
      <c r="C181" s="1565">
        <v>7.87</v>
      </c>
      <c r="D181" s="1567">
        <v>1.02</v>
      </c>
      <c r="E181" s="1569">
        <v>17</v>
      </c>
      <c r="F181" s="1569">
        <v>28</v>
      </c>
      <c r="G181" s="821" t="s">
        <v>193</v>
      </c>
      <c r="H181" s="811">
        <v>35</v>
      </c>
      <c r="I181" s="1571">
        <v>1379</v>
      </c>
      <c r="J181" s="1573">
        <f>IF(Начало!$B$14=0,0,I181*(1-Начало!$B$14))</f>
        <v>0</v>
      </c>
      <c r="K181" s="1575"/>
      <c r="L181" s="217"/>
      <c r="M181" s="1636">
        <v>103000</v>
      </c>
      <c r="N181" s="116"/>
      <c r="O181" s="1057"/>
      <c r="P181" s="226"/>
      <c r="Q181" s="226"/>
      <c r="R181" s="217"/>
      <c r="S181" s="1644">
        <f>J181*K181</f>
        <v>0</v>
      </c>
      <c r="T181" s="191">
        <f>IF(OR(Y181="",$K$163=""),0,$K$163*Y181)</f>
        <v>0</v>
      </c>
      <c r="U181" s="191">
        <f t="shared" si="26"/>
        <v>0</v>
      </c>
      <c r="V181" s="408">
        <v>900</v>
      </c>
      <c r="W181" s="408">
        <v>330</v>
      </c>
      <c r="X181" s="408">
        <v>900</v>
      </c>
      <c r="Y181" s="406">
        <f t="shared" si="27"/>
        <v>0.26730000000000004</v>
      </c>
      <c r="Z181" s="405">
        <v>41</v>
      </c>
    </row>
    <row r="182" spans="1:26" ht="16.5" thickBot="1">
      <c r="A182" s="175" t="s">
        <v>192</v>
      </c>
      <c r="B182" s="1566"/>
      <c r="C182" s="1566"/>
      <c r="D182" s="1568"/>
      <c r="E182" s="1570"/>
      <c r="F182" s="1570"/>
      <c r="G182" s="98" t="s">
        <v>467</v>
      </c>
      <c r="H182" s="817">
        <v>6</v>
      </c>
      <c r="I182" s="1572">
        <v>0</v>
      </c>
      <c r="J182" s="1574"/>
      <c r="K182" s="1576"/>
      <c r="L182" s="217"/>
      <c r="M182" s="1637"/>
      <c r="N182" s="116"/>
      <c r="O182" s="1057"/>
      <c r="P182" s="226"/>
      <c r="Q182" s="226"/>
      <c r="R182" s="217"/>
      <c r="S182" s="1644"/>
      <c r="T182" s="191">
        <f>IF(OR(Y182="",$K$163=""),0,$K$163*Y182)</f>
        <v>0</v>
      </c>
      <c r="U182" s="191">
        <f t="shared" si="26"/>
        <v>0</v>
      </c>
      <c r="V182" s="408">
        <v>1035</v>
      </c>
      <c r="W182" s="408">
        <v>90</v>
      </c>
      <c r="X182" s="408">
        <v>1035</v>
      </c>
      <c r="Y182" s="406">
        <f t="shared" si="27"/>
        <v>9.6410249999999975E-2</v>
      </c>
      <c r="Z182" s="405">
        <v>9</v>
      </c>
    </row>
    <row r="183" spans="1:26" ht="15.75">
      <c r="A183" s="712" t="s">
        <v>50</v>
      </c>
      <c r="B183" s="1565">
        <v>6.17</v>
      </c>
      <c r="C183" s="1565">
        <v>8.06</v>
      </c>
      <c r="D183" s="1567">
        <v>1.0620000000000001</v>
      </c>
      <c r="E183" s="1569">
        <v>20</v>
      </c>
      <c r="F183" s="1569">
        <v>30</v>
      </c>
      <c r="G183" s="821" t="s">
        <v>193</v>
      </c>
      <c r="H183" s="811">
        <v>35</v>
      </c>
      <c r="I183" s="1571">
        <v>1455</v>
      </c>
      <c r="J183" s="1573">
        <f>IF(Начало!$B$14=0,0,I183*(1-Начало!$B$14))</f>
        <v>0</v>
      </c>
      <c r="K183" s="1575"/>
      <c r="L183" s="217"/>
      <c r="M183" s="1636">
        <v>109000</v>
      </c>
      <c r="N183" s="116"/>
      <c r="O183" s="1057"/>
      <c r="P183" s="226"/>
      <c r="Q183" s="226"/>
      <c r="R183" s="217"/>
      <c r="S183" s="1644">
        <f>J183*K183</f>
        <v>0</v>
      </c>
      <c r="T183" s="191">
        <f>IF(OR(Y183="",$K$164=""),0,$K$164*Y183)</f>
        <v>0</v>
      </c>
      <c r="U183" s="191">
        <f t="shared" si="26"/>
        <v>0</v>
      </c>
      <c r="V183" s="408">
        <v>900</v>
      </c>
      <c r="W183" s="408">
        <v>330</v>
      </c>
      <c r="X183" s="408">
        <v>900</v>
      </c>
      <c r="Y183" s="406">
        <f t="shared" si="27"/>
        <v>0.26730000000000004</v>
      </c>
      <c r="Z183" s="405">
        <v>41</v>
      </c>
    </row>
    <row r="184" spans="1:26" ht="16.5" thickBot="1">
      <c r="A184" s="175" t="s">
        <v>192</v>
      </c>
      <c r="B184" s="1566"/>
      <c r="C184" s="1566"/>
      <c r="D184" s="1568"/>
      <c r="E184" s="1570"/>
      <c r="F184" s="1570"/>
      <c r="G184" s="98" t="s">
        <v>467</v>
      </c>
      <c r="H184" s="817">
        <v>6</v>
      </c>
      <c r="I184" s="1572">
        <v>0</v>
      </c>
      <c r="J184" s="1574"/>
      <c r="K184" s="1576"/>
      <c r="L184" s="217"/>
      <c r="M184" s="1637"/>
      <c r="N184" s="116"/>
      <c r="O184" s="1057"/>
      <c r="P184" s="226"/>
      <c r="Q184" s="226"/>
      <c r="R184" s="217"/>
      <c r="S184" s="1644"/>
      <c r="T184" s="191">
        <f>IF(OR(Y184="",$K$164=""),0,$K$164*Y184)</f>
        <v>0</v>
      </c>
      <c r="U184" s="191">
        <f t="shared" si="26"/>
        <v>0</v>
      </c>
      <c r="V184" s="408">
        <v>1035</v>
      </c>
      <c r="W184" s="408">
        <v>90</v>
      </c>
      <c r="X184" s="408">
        <v>1035</v>
      </c>
      <c r="Y184" s="406">
        <f t="shared" si="27"/>
        <v>9.6410249999999975E-2</v>
      </c>
      <c r="Z184" s="405">
        <v>9</v>
      </c>
    </row>
    <row r="185" spans="1:26" ht="15.75">
      <c r="A185" s="712" t="s">
        <v>51</v>
      </c>
      <c r="B185" s="1565">
        <v>6.7</v>
      </c>
      <c r="C185" s="1565">
        <v>8.67</v>
      </c>
      <c r="D185" s="1567">
        <v>1.1519999999999999</v>
      </c>
      <c r="E185" s="1569">
        <v>22</v>
      </c>
      <c r="F185" s="1569">
        <v>32</v>
      </c>
      <c r="G185" s="821" t="s">
        <v>193</v>
      </c>
      <c r="H185" s="811">
        <v>35</v>
      </c>
      <c r="I185" s="1571">
        <v>1509</v>
      </c>
      <c r="J185" s="1573">
        <f>IF(Начало!$B$14=0,0,I185*(1-Начало!$B$14))</f>
        <v>0</v>
      </c>
      <c r="K185" s="1575"/>
      <c r="L185" s="217"/>
      <c r="M185" s="1636">
        <v>113000</v>
      </c>
      <c r="N185" s="116"/>
      <c r="O185" s="1057"/>
      <c r="P185" s="226"/>
      <c r="Q185" s="226"/>
      <c r="R185" s="217"/>
      <c r="S185" s="1644">
        <f>J185*K185</f>
        <v>0</v>
      </c>
      <c r="T185" s="191">
        <f t="shared" ref="T185:T190" si="28">IF(OR(Y185="",$K$164=""),0,$K$164*Y185)</f>
        <v>0</v>
      </c>
      <c r="U185" s="191">
        <f t="shared" si="26"/>
        <v>0</v>
      </c>
      <c r="V185" s="408">
        <v>900</v>
      </c>
      <c r="W185" s="408">
        <v>330</v>
      </c>
      <c r="X185" s="408">
        <v>900</v>
      </c>
      <c r="Y185" s="406">
        <f t="shared" si="27"/>
        <v>0.26730000000000004</v>
      </c>
      <c r="Z185" s="405">
        <v>41</v>
      </c>
    </row>
    <row r="186" spans="1:26" ht="16.5" thickBot="1">
      <c r="A186" s="175" t="s">
        <v>192</v>
      </c>
      <c r="B186" s="1566"/>
      <c r="C186" s="1566"/>
      <c r="D186" s="1568"/>
      <c r="E186" s="1570"/>
      <c r="F186" s="1570"/>
      <c r="G186" s="98" t="s">
        <v>467</v>
      </c>
      <c r="H186" s="817">
        <v>6</v>
      </c>
      <c r="I186" s="1572">
        <v>0</v>
      </c>
      <c r="J186" s="1574"/>
      <c r="K186" s="1576"/>
      <c r="L186" s="217"/>
      <c r="M186" s="1637"/>
      <c r="N186" s="116"/>
      <c r="O186" s="1057"/>
      <c r="P186" s="226"/>
      <c r="Q186" s="226"/>
      <c r="R186" s="217"/>
      <c r="S186" s="1644"/>
      <c r="T186" s="191">
        <f t="shared" si="28"/>
        <v>0</v>
      </c>
      <c r="U186" s="191">
        <f t="shared" si="26"/>
        <v>0</v>
      </c>
      <c r="V186" s="408">
        <v>1035</v>
      </c>
      <c r="W186" s="408">
        <v>90</v>
      </c>
      <c r="X186" s="408">
        <v>1035</v>
      </c>
      <c r="Y186" s="406">
        <f t="shared" si="27"/>
        <v>9.6410249999999975E-2</v>
      </c>
      <c r="Z186" s="405">
        <v>9</v>
      </c>
    </row>
    <row r="187" spans="1:26" ht="15.75">
      <c r="A187" s="712" t="s">
        <v>52</v>
      </c>
      <c r="B187" s="1565">
        <v>9.2799999999999994</v>
      </c>
      <c r="C187" s="1565">
        <v>11.65</v>
      </c>
      <c r="D187" s="1567">
        <v>1.5960000000000001</v>
      </c>
      <c r="E187" s="1569">
        <v>32</v>
      </c>
      <c r="F187" s="1569">
        <v>34</v>
      </c>
      <c r="G187" s="821" t="s">
        <v>193</v>
      </c>
      <c r="H187" s="811">
        <v>38</v>
      </c>
      <c r="I187" s="1571">
        <v>1605</v>
      </c>
      <c r="J187" s="1573">
        <f>IF(Начало!$B$14=0,0,I187*(1-Начало!$B$14))</f>
        <v>0</v>
      </c>
      <c r="K187" s="1575"/>
      <c r="L187" s="217"/>
      <c r="M187" s="1636">
        <v>120000</v>
      </c>
      <c r="N187" s="116"/>
      <c r="O187" s="1057"/>
      <c r="P187" s="226"/>
      <c r="Q187" s="226"/>
      <c r="R187" s="217"/>
      <c r="S187" s="1644">
        <f>J187*K187</f>
        <v>0</v>
      </c>
      <c r="T187" s="191">
        <f t="shared" si="28"/>
        <v>0</v>
      </c>
      <c r="U187" s="191">
        <f t="shared" si="26"/>
        <v>0</v>
      </c>
      <c r="V187" s="408">
        <v>900</v>
      </c>
      <c r="W187" s="408">
        <v>330</v>
      </c>
      <c r="X187" s="408">
        <v>900</v>
      </c>
      <c r="Y187" s="406">
        <f t="shared" si="27"/>
        <v>0.26730000000000004</v>
      </c>
      <c r="Z187" s="405">
        <v>44</v>
      </c>
    </row>
    <row r="188" spans="1:26" ht="16.5" thickBot="1">
      <c r="A188" s="175" t="s">
        <v>192</v>
      </c>
      <c r="B188" s="1566"/>
      <c r="C188" s="1566"/>
      <c r="D188" s="1568"/>
      <c r="E188" s="1570"/>
      <c r="F188" s="1570"/>
      <c r="G188" s="98" t="s">
        <v>467</v>
      </c>
      <c r="H188" s="817">
        <v>6</v>
      </c>
      <c r="I188" s="1572">
        <v>0</v>
      </c>
      <c r="J188" s="1574"/>
      <c r="K188" s="1576"/>
      <c r="L188" s="217"/>
      <c r="M188" s="1637"/>
      <c r="N188" s="116"/>
      <c r="O188" s="1057"/>
      <c r="P188" s="226"/>
      <c r="Q188" s="226"/>
      <c r="R188" s="217"/>
      <c r="S188" s="1644"/>
      <c r="T188" s="191">
        <f t="shared" si="28"/>
        <v>0</v>
      </c>
      <c r="U188" s="191">
        <f t="shared" si="26"/>
        <v>0</v>
      </c>
      <c r="V188" s="408">
        <v>1035</v>
      </c>
      <c r="W188" s="408">
        <v>90</v>
      </c>
      <c r="X188" s="408">
        <v>1035</v>
      </c>
      <c r="Y188" s="406">
        <f t="shared" si="27"/>
        <v>9.6410249999999975E-2</v>
      </c>
      <c r="Z188" s="405">
        <v>9</v>
      </c>
    </row>
    <row r="189" spans="1:26" ht="15.75">
      <c r="A189" s="712" t="s">
        <v>53</v>
      </c>
      <c r="B189" s="1565">
        <v>10.58</v>
      </c>
      <c r="C189" s="1565">
        <v>12.62</v>
      </c>
      <c r="D189" s="1567">
        <v>1.8180000000000001</v>
      </c>
      <c r="E189" s="1569">
        <v>38</v>
      </c>
      <c r="F189" s="1569">
        <v>36</v>
      </c>
      <c r="G189" s="821" t="s">
        <v>193</v>
      </c>
      <c r="H189" s="811">
        <v>38</v>
      </c>
      <c r="I189" s="1571">
        <v>1673</v>
      </c>
      <c r="J189" s="1573">
        <f>IF(Начало!$B$14=0,0,I189*(1-Начало!$B$14))</f>
        <v>0</v>
      </c>
      <c r="K189" s="1575"/>
      <c r="L189" s="217"/>
      <c r="M189" s="1636">
        <v>125000</v>
      </c>
      <c r="N189" s="116"/>
      <c r="O189" s="1057"/>
      <c r="P189" s="226"/>
      <c r="Q189" s="226"/>
      <c r="R189" s="217"/>
      <c r="S189" s="1644">
        <f>J189*K189</f>
        <v>0</v>
      </c>
      <c r="T189" s="191">
        <f t="shared" si="28"/>
        <v>0</v>
      </c>
      <c r="U189" s="191">
        <f t="shared" si="26"/>
        <v>0</v>
      </c>
      <c r="V189" s="408">
        <v>900</v>
      </c>
      <c r="W189" s="408">
        <v>330</v>
      </c>
      <c r="X189" s="408">
        <v>900</v>
      </c>
      <c r="Y189" s="406">
        <f t="shared" si="27"/>
        <v>0.26730000000000004</v>
      </c>
      <c r="Z189" s="405">
        <v>44</v>
      </c>
    </row>
    <row r="190" spans="1:26" ht="16.5" thickBot="1">
      <c r="A190" s="175" t="s">
        <v>192</v>
      </c>
      <c r="B190" s="1566"/>
      <c r="C190" s="1566"/>
      <c r="D190" s="1568"/>
      <c r="E190" s="1570"/>
      <c r="F190" s="1570"/>
      <c r="G190" s="98" t="s">
        <v>467</v>
      </c>
      <c r="H190" s="817">
        <v>6</v>
      </c>
      <c r="I190" s="1572">
        <v>0</v>
      </c>
      <c r="J190" s="1574"/>
      <c r="K190" s="1576"/>
      <c r="L190" s="217"/>
      <c r="M190" s="1637"/>
      <c r="N190" s="116"/>
      <c r="O190" s="1057"/>
      <c r="P190" s="226"/>
      <c r="Q190" s="226"/>
      <c r="R190" s="217"/>
      <c r="S190" s="1644"/>
      <c r="T190" s="191">
        <f t="shared" si="28"/>
        <v>0</v>
      </c>
      <c r="U190" s="191">
        <f t="shared" si="26"/>
        <v>0</v>
      </c>
      <c r="V190" s="408">
        <v>1035</v>
      </c>
      <c r="W190" s="408">
        <v>90</v>
      </c>
      <c r="X190" s="408">
        <v>1035</v>
      </c>
      <c r="Y190" s="406">
        <f t="shared" si="27"/>
        <v>9.6410249999999975E-2</v>
      </c>
      <c r="Z190" s="405">
        <v>9</v>
      </c>
    </row>
    <row r="191" spans="1:26" ht="28.5" customHeight="1" thickBot="1">
      <c r="A191" s="1583" t="s">
        <v>926</v>
      </c>
      <c r="B191" s="1584"/>
      <c r="C191" s="1584"/>
      <c r="D191" s="1584"/>
      <c r="E191" s="1584"/>
      <c r="F191" s="1584"/>
      <c r="G191" s="1584"/>
      <c r="H191" s="1584"/>
      <c r="I191" s="1584"/>
      <c r="J191" s="1584"/>
      <c r="K191" s="1585"/>
      <c r="L191" s="217"/>
      <c r="M191" s="649"/>
      <c r="N191" s="126"/>
      <c r="O191" s="126"/>
      <c r="P191" s="226"/>
      <c r="Q191" s="226"/>
      <c r="R191" s="217"/>
      <c r="S191" s="190"/>
      <c r="T191" s="191"/>
      <c r="U191" s="191"/>
      <c r="V191" s="13"/>
      <c r="W191" s="13"/>
      <c r="X191" s="13"/>
      <c r="Y191" s="13"/>
      <c r="Z191" s="13"/>
    </row>
    <row r="192" spans="1:26" ht="24" customHeight="1" thickBot="1">
      <c r="A192" s="309" t="s">
        <v>986</v>
      </c>
      <c r="B192" s="299"/>
      <c r="C192" s="299"/>
      <c r="D192" s="299"/>
      <c r="E192" s="299"/>
      <c r="F192" s="299"/>
      <c r="G192" s="299"/>
      <c r="H192" s="299"/>
      <c r="I192" s="342"/>
      <c r="J192" s="300"/>
      <c r="K192" s="301"/>
      <c r="L192" s="217"/>
      <c r="M192" s="620"/>
      <c r="N192" s="126"/>
      <c r="O192" s="126"/>
      <c r="P192" s="226"/>
      <c r="Q192" s="226"/>
      <c r="R192" s="217"/>
      <c r="S192" s="190"/>
      <c r="T192" s="191"/>
      <c r="U192" s="191"/>
      <c r="V192" s="13"/>
      <c r="W192" s="13"/>
      <c r="X192" s="13"/>
      <c r="Y192" s="120"/>
      <c r="Z192" s="13"/>
    </row>
    <row r="193" spans="1:26" ht="15.75">
      <c r="A193" s="176" t="s">
        <v>27</v>
      </c>
      <c r="B193" s="808">
        <v>2</v>
      </c>
      <c r="C193" s="808">
        <v>3</v>
      </c>
      <c r="D193" s="818">
        <v>0.34399999999999997</v>
      </c>
      <c r="E193" s="808">
        <v>7.6</v>
      </c>
      <c r="F193" s="815">
        <v>31</v>
      </c>
      <c r="G193" s="812" t="s">
        <v>870</v>
      </c>
      <c r="H193" s="35">
        <v>15.1</v>
      </c>
      <c r="I193" s="1088">
        <v>369</v>
      </c>
      <c r="J193" s="102">
        <f>IF(Начало!$B$14=0,0,I193*(1-Начало!$B$14))</f>
        <v>0</v>
      </c>
      <c r="K193" s="267"/>
      <c r="L193" s="217"/>
      <c r="M193" s="471">
        <v>28000</v>
      </c>
      <c r="N193" s="126"/>
      <c r="O193" s="126"/>
      <c r="P193" s="226"/>
      <c r="Q193" s="226"/>
      <c r="R193" s="217"/>
      <c r="S193" s="190">
        <f t="shared" ref="S193:S201" si="29">J193*K193</f>
        <v>0</v>
      </c>
      <c r="T193" s="191">
        <f t="shared" ref="T193:T201" si="30">IF(OR(Y193="",K193=""),0,K193*Y193)</f>
        <v>0</v>
      </c>
      <c r="U193" s="191">
        <f t="shared" ref="U193:U201" si="31">IF(OR(Z193="",K193=""),0,K193*Z193)</f>
        <v>0</v>
      </c>
      <c r="V193" s="399">
        <v>790</v>
      </c>
      <c r="W193" s="399">
        <v>260</v>
      </c>
      <c r="X193" s="399">
        <v>550</v>
      </c>
      <c r="Y193" s="406">
        <f t="shared" ref="Y193:Y201" si="32">(V193/1000)*(W193/1000)*(X193/1000)</f>
        <v>0.11297000000000003</v>
      </c>
      <c r="Z193" s="399">
        <v>17.399999999999999</v>
      </c>
    </row>
    <row r="194" spans="1:26" ht="15.75">
      <c r="A194" s="711" t="s">
        <v>28</v>
      </c>
      <c r="B194" s="809">
        <v>2.7</v>
      </c>
      <c r="C194" s="809">
        <v>4</v>
      </c>
      <c r="D194" s="819">
        <v>0.46400000000000002</v>
      </c>
      <c r="E194" s="809">
        <v>14.4</v>
      </c>
      <c r="F194" s="816">
        <v>32</v>
      </c>
      <c r="G194" s="813" t="s">
        <v>468</v>
      </c>
      <c r="H194" s="16">
        <v>17.5</v>
      </c>
      <c r="I194" s="1074">
        <v>428</v>
      </c>
      <c r="J194" s="101">
        <f>IF(Начало!$B$14=0,0,I194*(1-Начало!$B$14))</f>
        <v>0</v>
      </c>
      <c r="K194" s="268"/>
      <c r="L194" s="217"/>
      <c r="M194" s="471">
        <v>32000</v>
      </c>
      <c r="N194" s="126"/>
      <c r="O194" s="126"/>
      <c r="P194" s="226"/>
      <c r="Q194" s="226"/>
      <c r="R194" s="217"/>
      <c r="S194" s="190">
        <f t="shared" si="29"/>
        <v>0</v>
      </c>
      <c r="T194" s="191">
        <f t="shared" si="30"/>
        <v>0</v>
      </c>
      <c r="U194" s="191">
        <f t="shared" si="31"/>
        <v>0</v>
      </c>
      <c r="V194" s="399">
        <v>890</v>
      </c>
      <c r="W194" s="399">
        <v>260</v>
      </c>
      <c r="X194" s="399">
        <v>550</v>
      </c>
      <c r="Y194" s="406">
        <f t="shared" si="32"/>
        <v>0.12727000000000002</v>
      </c>
      <c r="Z194" s="399">
        <v>20</v>
      </c>
    </row>
    <row r="195" spans="1:26" ht="15.75">
      <c r="A195" s="711" t="s">
        <v>29</v>
      </c>
      <c r="B195" s="809">
        <v>3.6</v>
      </c>
      <c r="C195" s="809">
        <v>5.2</v>
      </c>
      <c r="D195" s="819">
        <v>0.61899999999999999</v>
      </c>
      <c r="E195" s="809">
        <v>8.1999999999999993</v>
      </c>
      <c r="F195" s="816">
        <v>33</v>
      </c>
      <c r="G195" s="813" t="s">
        <v>469</v>
      </c>
      <c r="H195" s="16">
        <v>20.7</v>
      </c>
      <c r="I195" s="1074">
        <v>455</v>
      </c>
      <c r="J195" s="101">
        <f>IF(Начало!$B$14=0,0,I195*(1-Начало!$B$14))</f>
        <v>0</v>
      </c>
      <c r="K195" s="268"/>
      <c r="L195" s="217"/>
      <c r="M195" s="471">
        <v>34000</v>
      </c>
      <c r="N195" s="126"/>
      <c r="O195" s="126"/>
      <c r="P195" s="226"/>
      <c r="Q195" s="226"/>
      <c r="R195" s="217"/>
      <c r="S195" s="190">
        <f t="shared" si="29"/>
        <v>0</v>
      </c>
      <c r="T195" s="191">
        <f t="shared" si="30"/>
        <v>0</v>
      </c>
      <c r="U195" s="191">
        <f t="shared" si="31"/>
        <v>0</v>
      </c>
      <c r="V195" s="399">
        <v>990</v>
      </c>
      <c r="W195" s="399">
        <v>260</v>
      </c>
      <c r="X195" s="399">
        <v>550</v>
      </c>
      <c r="Y195" s="406">
        <f t="shared" si="32"/>
        <v>0.14157000000000003</v>
      </c>
      <c r="Z195" s="399">
        <v>23.1</v>
      </c>
    </row>
    <row r="196" spans="1:26" ht="15.75">
      <c r="A196" s="711" t="s">
        <v>30</v>
      </c>
      <c r="B196" s="809">
        <v>4.3</v>
      </c>
      <c r="C196" s="809">
        <v>5.7</v>
      </c>
      <c r="D196" s="819">
        <v>0.74</v>
      </c>
      <c r="E196" s="809">
        <v>9.5</v>
      </c>
      <c r="F196" s="816">
        <v>34</v>
      </c>
      <c r="G196" s="813" t="s">
        <v>469</v>
      </c>
      <c r="H196" s="16">
        <v>20.7</v>
      </c>
      <c r="I196" s="1074">
        <v>473</v>
      </c>
      <c r="J196" s="101">
        <f>IF(Начало!$B$14=0,0,I196*(1-Начало!$B$14))</f>
        <v>0</v>
      </c>
      <c r="K196" s="268"/>
      <c r="L196" s="217"/>
      <c r="M196" s="471">
        <v>35000</v>
      </c>
      <c r="N196" s="126"/>
      <c r="O196" s="126"/>
      <c r="P196" s="226"/>
      <c r="Q196" s="226"/>
      <c r="R196" s="217"/>
      <c r="S196" s="190">
        <f t="shared" si="29"/>
        <v>0</v>
      </c>
      <c r="T196" s="191">
        <f t="shared" si="30"/>
        <v>0</v>
      </c>
      <c r="U196" s="191">
        <f t="shared" si="31"/>
        <v>0</v>
      </c>
      <c r="V196" s="399">
        <v>990</v>
      </c>
      <c r="W196" s="399">
        <v>260</v>
      </c>
      <c r="X196" s="399">
        <v>550</v>
      </c>
      <c r="Y196" s="406">
        <f t="shared" si="32"/>
        <v>0.14157000000000003</v>
      </c>
      <c r="Z196" s="399">
        <v>23.1</v>
      </c>
    </row>
    <row r="197" spans="1:26" ht="15.75">
      <c r="A197" s="711" t="s">
        <v>31</v>
      </c>
      <c r="B197" s="809">
        <v>5</v>
      </c>
      <c r="C197" s="809">
        <v>7.2</v>
      </c>
      <c r="D197" s="819">
        <v>0.86</v>
      </c>
      <c r="E197" s="809">
        <v>17.2</v>
      </c>
      <c r="F197" s="816">
        <v>35</v>
      </c>
      <c r="G197" s="813" t="s">
        <v>470</v>
      </c>
      <c r="H197" s="16">
        <v>23.5</v>
      </c>
      <c r="I197" s="1074">
        <v>537</v>
      </c>
      <c r="J197" s="101">
        <f>IF(Начало!$B$14=0,0,I197*(1-Начало!$B$14))</f>
        <v>0</v>
      </c>
      <c r="K197" s="268"/>
      <c r="L197" s="217"/>
      <c r="M197" s="471">
        <v>40000</v>
      </c>
      <c r="N197" s="126"/>
      <c r="O197" s="126"/>
      <c r="P197" s="226"/>
      <c r="Q197" s="226"/>
      <c r="R197" s="217"/>
      <c r="S197" s="190">
        <f t="shared" si="29"/>
        <v>0</v>
      </c>
      <c r="T197" s="191">
        <f t="shared" si="30"/>
        <v>0</v>
      </c>
      <c r="U197" s="191">
        <f t="shared" si="31"/>
        <v>0</v>
      </c>
      <c r="V197" s="399">
        <v>1210</v>
      </c>
      <c r="W197" s="399">
        <v>260</v>
      </c>
      <c r="X197" s="399">
        <v>550</v>
      </c>
      <c r="Y197" s="406">
        <f t="shared" si="32"/>
        <v>0.17303000000000002</v>
      </c>
      <c r="Z197" s="399">
        <v>26</v>
      </c>
    </row>
    <row r="198" spans="1:26" ht="15.75">
      <c r="A198" s="711" t="s">
        <v>32</v>
      </c>
      <c r="B198" s="809">
        <v>6.8</v>
      </c>
      <c r="C198" s="809">
        <v>9.6</v>
      </c>
      <c r="D198" s="819">
        <v>1.17</v>
      </c>
      <c r="E198" s="809">
        <v>18.8</v>
      </c>
      <c r="F198" s="816">
        <v>36</v>
      </c>
      <c r="G198" s="813" t="s">
        <v>471</v>
      </c>
      <c r="H198" s="16">
        <v>32.4</v>
      </c>
      <c r="I198" s="1074">
        <v>721</v>
      </c>
      <c r="J198" s="101">
        <f>IF(Начало!$B$14=0,0,I198*(1-Начало!$B$14))</f>
        <v>0</v>
      </c>
      <c r="K198" s="268"/>
      <c r="L198" s="217"/>
      <c r="M198" s="471">
        <v>54000</v>
      </c>
      <c r="N198" s="126"/>
      <c r="O198" s="126"/>
      <c r="P198" s="226"/>
      <c r="Q198" s="226"/>
      <c r="R198" s="217"/>
      <c r="S198" s="190">
        <f t="shared" si="29"/>
        <v>0</v>
      </c>
      <c r="T198" s="191">
        <f t="shared" si="30"/>
        <v>0</v>
      </c>
      <c r="U198" s="191">
        <f t="shared" si="31"/>
        <v>0</v>
      </c>
      <c r="V198" s="399">
        <v>1510</v>
      </c>
      <c r="W198" s="399">
        <v>260</v>
      </c>
      <c r="X198" s="399">
        <v>550</v>
      </c>
      <c r="Y198" s="406">
        <f t="shared" si="32"/>
        <v>0.21593000000000001</v>
      </c>
      <c r="Z198" s="399">
        <v>36</v>
      </c>
    </row>
    <row r="199" spans="1:26" ht="15.75">
      <c r="A199" s="711" t="s">
        <v>33</v>
      </c>
      <c r="B199" s="809">
        <v>7.8</v>
      </c>
      <c r="C199" s="809">
        <v>10.8</v>
      </c>
      <c r="D199" s="819">
        <v>1.3420000000000001</v>
      </c>
      <c r="E199" s="809">
        <v>30</v>
      </c>
      <c r="F199" s="816">
        <v>37</v>
      </c>
      <c r="G199" s="813" t="s">
        <v>472</v>
      </c>
      <c r="H199" s="16">
        <v>34.9</v>
      </c>
      <c r="I199" s="1074">
        <v>766</v>
      </c>
      <c r="J199" s="101">
        <f>IF(Начало!$B$14=0,0,I199*(1-Начало!$B$14))</f>
        <v>0</v>
      </c>
      <c r="K199" s="268"/>
      <c r="L199" s="217"/>
      <c r="M199" s="471">
        <v>57000</v>
      </c>
      <c r="N199" s="126"/>
      <c r="O199" s="126"/>
      <c r="P199" s="226"/>
      <c r="Q199" s="226"/>
      <c r="R199" s="217"/>
      <c r="S199" s="190">
        <f t="shared" si="29"/>
        <v>0</v>
      </c>
      <c r="T199" s="191">
        <f t="shared" si="30"/>
        <v>0</v>
      </c>
      <c r="U199" s="191">
        <f t="shared" si="31"/>
        <v>0</v>
      </c>
      <c r="V199" s="399">
        <v>1615</v>
      </c>
      <c r="W199" s="399">
        <v>260</v>
      </c>
      <c r="X199" s="399">
        <v>550</v>
      </c>
      <c r="Y199" s="406">
        <f t="shared" si="32"/>
        <v>0.23094500000000001</v>
      </c>
      <c r="Z199" s="399">
        <v>38.6</v>
      </c>
    </row>
    <row r="200" spans="1:26" ht="15.75">
      <c r="A200" s="711" t="s">
        <v>34</v>
      </c>
      <c r="B200" s="809">
        <v>10.199999999999999</v>
      </c>
      <c r="C200" s="809">
        <v>13.5</v>
      </c>
      <c r="D200" s="819">
        <v>1.754</v>
      </c>
      <c r="E200" s="809">
        <v>40.299999999999997</v>
      </c>
      <c r="F200" s="816">
        <v>38</v>
      </c>
      <c r="G200" s="813" t="s">
        <v>473</v>
      </c>
      <c r="H200" s="16">
        <v>40</v>
      </c>
      <c r="I200" s="1074">
        <v>868</v>
      </c>
      <c r="J200" s="101">
        <f>IF(Начало!$B$14=0,0,I200*(1-Начало!$B$14))</f>
        <v>0</v>
      </c>
      <c r="K200" s="268"/>
      <c r="L200" s="217"/>
      <c r="M200" s="471">
        <v>65000</v>
      </c>
      <c r="N200" s="126"/>
      <c r="O200" s="126"/>
      <c r="P200" s="226"/>
      <c r="Q200" s="226"/>
      <c r="R200" s="217"/>
      <c r="S200" s="190">
        <f t="shared" si="29"/>
        <v>0</v>
      </c>
      <c r="T200" s="191">
        <f t="shared" si="30"/>
        <v>0</v>
      </c>
      <c r="U200" s="191">
        <f t="shared" si="31"/>
        <v>0</v>
      </c>
      <c r="V200" s="399">
        <v>1905</v>
      </c>
      <c r="W200" s="399">
        <v>260</v>
      </c>
      <c r="X200" s="399">
        <v>550</v>
      </c>
      <c r="Y200" s="406">
        <f t="shared" si="32"/>
        <v>0.27241500000000002</v>
      </c>
      <c r="Z200" s="399">
        <v>43.5</v>
      </c>
    </row>
    <row r="201" spans="1:26" ht="16.5" thickBot="1">
      <c r="A201" s="169" t="s">
        <v>35</v>
      </c>
      <c r="B201" s="810">
        <v>11.5</v>
      </c>
      <c r="C201" s="810">
        <v>15.5</v>
      </c>
      <c r="D201" s="820">
        <v>1.978</v>
      </c>
      <c r="E201" s="810">
        <v>51.9</v>
      </c>
      <c r="F201" s="817">
        <v>39</v>
      </c>
      <c r="G201" s="814" t="s">
        <v>474</v>
      </c>
      <c r="H201" s="512">
        <v>43.6</v>
      </c>
      <c r="I201" s="1098">
        <v>928</v>
      </c>
      <c r="J201" s="100">
        <f>IF(Начало!$B$14=0,0,I201*(1-Начало!$B$14))</f>
        <v>0</v>
      </c>
      <c r="K201" s="269"/>
      <c r="L201" s="217"/>
      <c r="M201" s="564">
        <v>70000</v>
      </c>
      <c r="N201" s="126"/>
      <c r="O201" s="126"/>
      <c r="P201" s="226"/>
      <c r="Q201" s="226"/>
      <c r="R201" s="217"/>
      <c r="S201" s="190">
        <f t="shared" si="29"/>
        <v>0</v>
      </c>
      <c r="T201" s="191">
        <f t="shared" si="30"/>
        <v>0</v>
      </c>
      <c r="U201" s="191">
        <f t="shared" si="31"/>
        <v>0</v>
      </c>
      <c r="V201" s="399">
        <v>2070</v>
      </c>
      <c r="W201" s="399">
        <v>260</v>
      </c>
      <c r="X201" s="399">
        <v>550</v>
      </c>
      <c r="Y201" s="406">
        <f t="shared" si="32"/>
        <v>0.29601000000000005</v>
      </c>
      <c r="Z201" s="399">
        <v>48.9</v>
      </c>
    </row>
    <row r="202" spans="1:26" ht="27" customHeight="1" thickBot="1">
      <c r="A202" s="1580" t="s">
        <v>930</v>
      </c>
      <c r="B202" s="1581"/>
      <c r="C202" s="1581"/>
      <c r="D202" s="1581"/>
      <c r="E202" s="1581"/>
      <c r="F202" s="1581"/>
      <c r="G202" s="1581"/>
      <c r="H202" s="1581"/>
      <c r="I202" s="1581"/>
      <c r="J202" s="1581"/>
      <c r="K202" s="1582"/>
      <c r="L202" s="217"/>
      <c r="M202" s="649"/>
      <c r="N202" s="126"/>
      <c r="O202" s="126"/>
      <c r="P202" s="226"/>
      <c r="Q202" s="226"/>
      <c r="R202" s="217"/>
      <c r="S202" s="190"/>
      <c r="T202" s="191"/>
      <c r="U202" s="191"/>
      <c r="V202" s="13"/>
      <c r="W202" s="13"/>
      <c r="X202" s="13"/>
      <c r="Y202" s="229"/>
      <c r="Z202" s="13"/>
    </row>
    <row r="203" spans="1:26" ht="24" customHeight="1" thickBot="1">
      <c r="A203" s="309" t="s">
        <v>987</v>
      </c>
      <c r="B203" s="299"/>
      <c r="C203" s="299"/>
      <c r="D203" s="299"/>
      <c r="E203" s="299"/>
      <c r="F203" s="299"/>
      <c r="G203" s="299"/>
      <c r="H203" s="299"/>
      <c r="I203" s="342"/>
      <c r="J203" s="300"/>
      <c r="K203" s="301"/>
      <c r="L203" s="217"/>
      <c r="M203" s="620"/>
      <c r="N203" s="126"/>
      <c r="O203" s="126"/>
      <c r="P203" s="226"/>
      <c r="Q203" s="226"/>
      <c r="R203" s="217"/>
      <c r="S203" s="190"/>
      <c r="T203" s="191"/>
      <c r="U203" s="191"/>
      <c r="V203" s="13"/>
      <c r="W203" s="13"/>
      <c r="X203" s="13"/>
      <c r="Y203" s="120"/>
      <c r="Z203" s="13"/>
    </row>
    <row r="204" spans="1:26" ht="15.75">
      <c r="A204" s="176" t="s">
        <v>36</v>
      </c>
      <c r="B204" s="808">
        <v>2</v>
      </c>
      <c r="C204" s="808">
        <v>3</v>
      </c>
      <c r="D204" s="818">
        <v>0.34399999999999997</v>
      </c>
      <c r="E204" s="808">
        <v>7.6</v>
      </c>
      <c r="F204" s="815">
        <v>32</v>
      </c>
      <c r="G204" s="812" t="s">
        <v>870</v>
      </c>
      <c r="H204" s="35">
        <v>15.1</v>
      </c>
      <c r="I204" s="1088">
        <v>411</v>
      </c>
      <c r="J204" s="102">
        <f>IF(Начало!$B$14=0,0,I204*(1-Начало!$B$14))</f>
        <v>0</v>
      </c>
      <c r="K204" s="267"/>
      <c r="L204" s="217"/>
      <c r="M204" s="471">
        <v>31000</v>
      </c>
      <c r="N204" s="126"/>
      <c r="O204" s="126"/>
      <c r="P204" s="226"/>
      <c r="Q204" s="226"/>
      <c r="R204" s="217"/>
      <c r="S204" s="190">
        <f t="shared" ref="S204:S212" si="33">J204*K204</f>
        <v>0</v>
      </c>
      <c r="T204" s="191">
        <f t="shared" ref="T204:T212" si="34">IF(OR(Y204="",K204=""),0,K204*Y204)</f>
        <v>0</v>
      </c>
      <c r="U204" s="191">
        <f t="shared" ref="U204:U212" si="35">IF(OR(Z204="",K204=""),0,K204*Z204)</f>
        <v>0</v>
      </c>
      <c r="V204" s="399">
        <v>790</v>
      </c>
      <c r="W204" s="399">
        <v>260</v>
      </c>
      <c r="X204" s="399">
        <v>550</v>
      </c>
      <c r="Y204" s="406">
        <f t="shared" ref="Y204:Y212" si="36">(V204/1000)*(W204/1000)*(X204/1000)</f>
        <v>0.11297000000000003</v>
      </c>
      <c r="Z204" s="399">
        <v>17.399999999999999</v>
      </c>
    </row>
    <row r="205" spans="1:26" ht="15.75">
      <c r="A205" s="711" t="s">
        <v>37</v>
      </c>
      <c r="B205" s="809">
        <v>2.7</v>
      </c>
      <c r="C205" s="809">
        <v>4</v>
      </c>
      <c r="D205" s="819">
        <v>0.46400000000000002</v>
      </c>
      <c r="E205" s="809">
        <v>14.4</v>
      </c>
      <c r="F205" s="816">
        <v>34</v>
      </c>
      <c r="G205" s="813" t="s">
        <v>468</v>
      </c>
      <c r="H205" s="16">
        <v>17.5</v>
      </c>
      <c r="I205" s="1074">
        <v>449</v>
      </c>
      <c r="J205" s="101">
        <f>IF(Начало!$B$14=0,0,I205*(1-Начало!$B$14))</f>
        <v>0</v>
      </c>
      <c r="K205" s="268"/>
      <c r="L205" s="217"/>
      <c r="M205" s="471">
        <v>34000</v>
      </c>
      <c r="N205" s="126"/>
      <c r="O205" s="126"/>
      <c r="P205" s="226"/>
      <c r="Q205" s="226"/>
      <c r="R205" s="217"/>
      <c r="S205" s="190">
        <f t="shared" si="33"/>
        <v>0</v>
      </c>
      <c r="T205" s="191">
        <f t="shared" si="34"/>
        <v>0</v>
      </c>
      <c r="U205" s="191">
        <f t="shared" si="35"/>
        <v>0</v>
      </c>
      <c r="V205" s="399">
        <v>890</v>
      </c>
      <c r="W205" s="399">
        <v>260</v>
      </c>
      <c r="X205" s="399">
        <v>550</v>
      </c>
      <c r="Y205" s="406">
        <f t="shared" si="36"/>
        <v>0.12727000000000002</v>
      </c>
      <c r="Z205" s="399">
        <v>20</v>
      </c>
    </row>
    <row r="206" spans="1:26" ht="15.75">
      <c r="A206" s="711" t="s">
        <v>38</v>
      </c>
      <c r="B206" s="809">
        <v>3.6</v>
      </c>
      <c r="C206" s="809">
        <v>5.2</v>
      </c>
      <c r="D206" s="819">
        <v>0.61899999999999999</v>
      </c>
      <c r="E206" s="809">
        <v>8.1999999999999993</v>
      </c>
      <c r="F206" s="816">
        <v>35</v>
      </c>
      <c r="G206" s="813" t="s">
        <v>469</v>
      </c>
      <c r="H206" s="16">
        <v>20.7</v>
      </c>
      <c r="I206" s="1074">
        <v>488</v>
      </c>
      <c r="J206" s="101">
        <f>IF(Начало!$B$14=0,0,I206*(1-Начало!$B$14))</f>
        <v>0</v>
      </c>
      <c r="K206" s="268"/>
      <c r="L206" s="217"/>
      <c r="M206" s="471">
        <v>37000</v>
      </c>
      <c r="N206" s="126"/>
      <c r="O206" s="126"/>
      <c r="P206" s="226"/>
      <c r="Q206" s="226"/>
      <c r="R206" s="217"/>
      <c r="S206" s="190">
        <f t="shared" si="33"/>
        <v>0</v>
      </c>
      <c r="T206" s="191">
        <f t="shared" si="34"/>
        <v>0</v>
      </c>
      <c r="U206" s="191">
        <f t="shared" si="35"/>
        <v>0</v>
      </c>
      <c r="V206" s="399">
        <v>990</v>
      </c>
      <c r="W206" s="399">
        <v>260</v>
      </c>
      <c r="X206" s="399">
        <v>550</v>
      </c>
      <c r="Y206" s="406">
        <f t="shared" si="36"/>
        <v>0.14157000000000003</v>
      </c>
      <c r="Z206" s="399">
        <v>23.1</v>
      </c>
    </row>
    <row r="207" spans="1:26" ht="15.75">
      <c r="A207" s="711" t="s">
        <v>39</v>
      </c>
      <c r="B207" s="809">
        <v>4.3</v>
      </c>
      <c r="C207" s="809">
        <v>5.7</v>
      </c>
      <c r="D207" s="819">
        <v>0.74</v>
      </c>
      <c r="E207" s="809">
        <v>9.5</v>
      </c>
      <c r="F207" s="816">
        <v>36</v>
      </c>
      <c r="G207" s="813" t="s">
        <v>469</v>
      </c>
      <c r="H207" s="16">
        <v>20.7</v>
      </c>
      <c r="I207" s="1074">
        <v>514</v>
      </c>
      <c r="J207" s="101">
        <f>IF(Начало!$B$14=0,0,I207*(1-Начало!$B$14))</f>
        <v>0</v>
      </c>
      <c r="K207" s="268"/>
      <c r="L207" s="217"/>
      <c r="M207" s="471">
        <v>39000</v>
      </c>
      <c r="N207" s="126"/>
      <c r="O207" s="126"/>
      <c r="P207" s="226"/>
      <c r="Q207" s="226"/>
      <c r="R207" s="217"/>
      <c r="S207" s="190">
        <f t="shared" si="33"/>
        <v>0</v>
      </c>
      <c r="T207" s="191">
        <f t="shared" si="34"/>
        <v>0</v>
      </c>
      <c r="U207" s="191">
        <f t="shared" si="35"/>
        <v>0</v>
      </c>
      <c r="V207" s="399">
        <v>990</v>
      </c>
      <c r="W207" s="399">
        <v>260</v>
      </c>
      <c r="X207" s="399">
        <v>550</v>
      </c>
      <c r="Y207" s="406">
        <f t="shared" si="36"/>
        <v>0.14157000000000003</v>
      </c>
      <c r="Z207" s="399">
        <v>23.1</v>
      </c>
    </row>
    <row r="208" spans="1:26" ht="15.75">
      <c r="A208" s="711" t="s">
        <v>40</v>
      </c>
      <c r="B208" s="809">
        <v>5</v>
      </c>
      <c r="C208" s="809">
        <v>7.2</v>
      </c>
      <c r="D208" s="819">
        <v>0.86</v>
      </c>
      <c r="E208" s="809">
        <v>17.2</v>
      </c>
      <c r="F208" s="816">
        <v>37</v>
      </c>
      <c r="G208" s="813" t="s">
        <v>470</v>
      </c>
      <c r="H208" s="16">
        <v>23.5</v>
      </c>
      <c r="I208" s="1074">
        <v>563</v>
      </c>
      <c r="J208" s="101">
        <f>IF(Начало!$B$14=0,0,I208*(1-Начало!$B$14))</f>
        <v>0</v>
      </c>
      <c r="K208" s="268"/>
      <c r="L208" s="217"/>
      <c r="M208" s="471">
        <v>42000</v>
      </c>
      <c r="N208" s="126"/>
      <c r="O208" s="126"/>
      <c r="P208" s="226"/>
      <c r="Q208" s="226"/>
      <c r="R208" s="217"/>
      <c r="S208" s="190">
        <f t="shared" si="33"/>
        <v>0</v>
      </c>
      <c r="T208" s="191">
        <f t="shared" si="34"/>
        <v>0</v>
      </c>
      <c r="U208" s="191">
        <f t="shared" si="35"/>
        <v>0</v>
      </c>
      <c r="V208" s="399">
        <v>1210</v>
      </c>
      <c r="W208" s="399">
        <v>260</v>
      </c>
      <c r="X208" s="399">
        <v>550</v>
      </c>
      <c r="Y208" s="406">
        <f t="shared" si="36"/>
        <v>0.17303000000000002</v>
      </c>
      <c r="Z208" s="399">
        <v>26</v>
      </c>
    </row>
    <row r="209" spans="1:28" ht="15.75">
      <c r="A209" s="711" t="s">
        <v>41</v>
      </c>
      <c r="B209" s="809">
        <v>6.8</v>
      </c>
      <c r="C209" s="809">
        <v>9.6</v>
      </c>
      <c r="D209" s="819">
        <v>1.17</v>
      </c>
      <c r="E209" s="809">
        <v>18.8</v>
      </c>
      <c r="F209" s="816">
        <v>38</v>
      </c>
      <c r="G209" s="813" t="s">
        <v>471</v>
      </c>
      <c r="H209" s="16">
        <v>32.4</v>
      </c>
      <c r="I209" s="1074">
        <v>773</v>
      </c>
      <c r="J209" s="101">
        <f>IF(Начало!$B$14=0,0,I209*(1-Начало!$B$14))</f>
        <v>0</v>
      </c>
      <c r="K209" s="268"/>
      <c r="L209" s="217"/>
      <c r="M209" s="471">
        <v>58000</v>
      </c>
      <c r="N209" s="126"/>
      <c r="O209" s="126"/>
      <c r="P209" s="226"/>
      <c r="Q209" s="226"/>
      <c r="R209" s="217"/>
      <c r="S209" s="190">
        <f t="shared" si="33"/>
        <v>0</v>
      </c>
      <c r="T209" s="191">
        <f t="shared" si="34"/>
        <v>0</v>
      </c>
      <c r="U209" s="191">
        <f t="shared" si="35"/>
        <v>0</v>
      </c>
      <c r="V209" s="399">
        <v>1510</v>
      </c>
      <c r="W209" s="399">
        <v>260</v>
      </c>
      <c r="X209" s="399">
        <v>550</v>
      </c>
      <c r="Y209" s="406">
        <f t="shared" si="36"/>
        <v>0.21593000000000001</v>
      </c>
      <c r="Z209" s="399">
        <v>36</v>
      </c>
    </row>
    <row r="210" spans="1:28" ht="15.75">
      <c r="A210" s="711" t="s">
        <v>42</v>
      </c>
      <c r="B210" s="809">
        <v>7.8</v>
      </c>
      <c r="C210" s="809">
        <v>10.8</v>
      </c>
      <c r="D210" s="819">
        <v>1.3420000000000001</v>
      </c>
      <c r="E210" s="809">
        <v>30</v>
      </c>
      <c r="F210" s="816">
        <v>39</v>
      </c>
      <c r="G210" s="813" t="s">
        <v>472</v>
      </c>
      <c r="H210" s="16">
        <v>34.9</v>
      </c>
      <c r="I210" s="1074">
        <v>828</v>
      </c>
      <c r="J210" s="101">
        <f>IF(Начало!$B$14=0,0,I210*(1-Начало!$B$14))</f>
        <v>0</v>
      </c>
      <c r="K210" s="268"/>
      <c r="L210" s="217"/>
      <c r="M210" s="471">
        <v>62000</v>
      </c>
      <c r="N210" s="126"/>
      <c r="O210" s="126"/>
      <c r="P210" s="226"/>
      <c r="Q210" s="226"/>
      <c r="R210" s="217"/>
      <c r="S210" s="190">
        <f t="shared" si="33"/>
        <v>0</v>
      </c>
      <c r="T210" s="191">
        <f t="shared" si="34"/>
        <v>0</v>
      </c>
      <c r="U210" s="191">
        <f t="shared" si="35"/>
        <v>0</v>
      </c>
      <c r="V210" s="399">
        <v>1615</v>
      </c>
      <c r="W210" s="399">
        <v>260</v>
      </c>
      <c r="X210" s="399">
        <v>550</v>
      </c>
      <c r="Y210" s="406">
        <f t="shared" si="36"/>
        <v>0.23094500000000001</v>
      </c>
      <c r="Z210" s="399">
        <v>38.6</v>
      </c>
    </row>
    <row r="211" spans="1:28" ht="15.75">
      <c r="A211" s="711" t="s">
        <v>43</v>
      </c>
      <c r="B211" s="809">
        <v>10.199999999999999</v>
      </c>
      <c r="C211" s="809">
        <v>13.5</v>
      </c>
      <c r="D211" s="819">
        <v>1.754</v>
      </c>
      <c r="E211" s="809">
        <v>40.299999999999997</v>
      </c>
      <c r="F211" s="816">
        <v>40</v>
      </c>
      <c r="G211" s="813" t="s">
        <v>473</v>
      </c>
      <c r="H211" s="16">
        <v>40</v>
      </c>
      <c r="I211" s="1074">
        <v>922</v>
      </c>
      <c r="J211" s="101">
        <f>IF(Начало!$B$14=0,0,I211*(1-Начало!$B$14))</f>
        <v>0</v>
      </c>
      <c r="K211" s="268"/>
      <c r="L211" s="217"/>
      <c r="M211" s="471">
        <v>69000</v>
      </c>
      <c r="N211" s="126"/>
      <c r="O211" s="126"/>
      <c r="P211" s="226"/>
      <c r="Q211" s="226"/>
      <c r="R211" s="217"/>
      <c r="S211" s="190">
        <f t="shared" si="33"/>
        <v>0</v>
      </c>
      <c r="T211" s="191">
        <f t="shared" si="34"/>
        <v>0</v>
      </c>
      <c r="U211" s="191">
        <f t="shared" si="35"/>
        <v>0</v>
      </c>
      <c r="V211" s="399">
        <v>1905</v>
      </c>
      <c r="W211" s="399">
        <v>260</v>
      </c>
      <c r="X211" s="399">
        <v>550</v>
      </c>
      <c r="Y211" s="406">
        <f t="shared" si="36"/>
        <v>0.27241500000000002</v>
      </c>
      <c r="Z211" s="399">
        <v>43.5</v>
      </c>
    </row>
    <row r="212" spans="1:28" ht="16.5" thickBot="1">
      <c r="A212" s="169" t="s">
        <v>44</v>
      </c>
      <c r="B212" s="810">
        <v>11.5</v>
      </c>
      <c r="C212" s="810">
        <v>15.5</v>
      </c>
      <c r="D212" s="820">
        <v>1.978</v>
      </c>
      <c r="E212" s="810">
        <v>51.9</v>
      </c>
      <c r="F212" s="817">
        <v>41</v>
      </c>
      <c r="G212" s="814" t="s">
        <v>474</v>
      </c>
      <c r="H212" s="512">
        <v>43.6</v>
      </c>
      <c r="I212" s="1098">
        <v>972</v>
      </c>
      <c r="J212" s="100">
        <f>IF(Начало!$B$14=0,0,I212*(1-Начало!$B$14))</f>
        <v>0</v>
      </c>
      <c r="K212" s="269"/>
      <c r="L212" s="217"/>
      <c r="M212" s="564">
        <v>73000</v>
      </c>
      <c r="N212" s="126"/>
      <c r="O212" s="126"/>
      <c r="P212" s="226"/>
      <c r="Q212" s="226"/>
      <c r="R212" s="217"/>
      <c r="S212" s="190">
        <f t="shared" si="33"/>
        <v>0</v>
      </c>
      <c r="T212" s="191">
        <f t="shared" si="34"/>
        <v>0</v>
      </c>
      <c r="U212" s="191">
        <f t="shared" si="35"/>
        <v>0</v>
      </c>
      <c r="V212" s="399">
        <v>2070</v>
      </c>
      <c r="W212" s="399">
        <v>260</v>
      </c>
      <c r="X212" s="399">
        <v>550</v>
      </c>
      <c r="Y212" s="406">
        <f t="shared" si="36"/>
        <v>0.29601000000000005</v>
      </c>
      <c r="Z212" s="399">
        <v>48.9</v>
      </c>
    </row>
    <row r="213" spans="1:28" ht="27.75" customHeight="1" thickBot="1">
      <c r="A213" s="1580" t="s">
        <v>930</v>
      </c>
      <c r="B213" s="1581"/>
      <c r="C213" s="1581"/>
      <c r="D213" s="1581"/>
      <c r="E213" s="1581"/>
      <c r="F213" s="1581"/>
      <c r="G213" s="1581"/>
      <c r="H213" s="1581"/>
      <c r="I213" s="1581"/>
      <c r="J213" s="1581"/>
      <c r="K213" s="1582"/>
      <c r="L213" s="217"/>
      <c r="M213" s="649"/>
      <c r="N213" s="126"/>
      <c r="O213" s="126"/>
      <c r="P213" s="226"/>
      <c r="Q213" s="226"/>
      <c r="R213" s="217"/>
      <c r="S213" s="190"/>
      <c r="T213" s="191"/>
      <c r="U213" s="191"/>
      <c r="V213" s="13"/>
      <c r="W213" s="13"/>
      <c r="X213" s="13"/>
      <c r="Y213" s="229"/>
      <c r="Z213" s="13"/>
    </row>
    <row r="214" spans="1:28" ht="18" customHeight="1" thickBot="1">
      <c r="A214" s="297" t="s">
        <v>988</v>
      </c>
      <c r="B214" s="299"/>
      <c r="C214" s="299"/>
      <c r="D214" s="299"/>
      <c r="E214" s="299"/>
      <c r="F214" s="299"/>
      <c r="G214" s="299"/>
      <c r="H214" s="299"/>
      <c r="I214" s="342"/>
      <c r="J214" s="300"/>
      <c r="K214" s="301"/>
      <c r="L214" s="217"/>
      <c r="M214" s="620"/>
      <c r="N214" s="215"/>
      <c r="O214" s="215"/>
      <c r="P214" s="226"/>
      <c r="Q214" s="226"/>
      <c r="R214" s="217"/>
      <c r="S214" s="190"/>
      <c r="T214" s="191"/>
      <c r="U214" s="191"/>
      <c r="V214" s="13"/>
      <c r="W214" s="13"/>
      <c r="X214" s="13"/>
      <c r="Y214" s="13"/>
      <c r="Z214" s="13"/>
    </row>
    <row r="215" spans="1:28" ht="12.75" customHeight="1">
      <c r="A215" s="34" t="s">
        <v>190</v>
      </c>
      <c r="B215" s="1586" t="s">
        <v>128</v>
      </c>
      <c r="C215" s="1587"/>
      <c r="D215" s="1587"/>
      <c r="E215" s="1587"/>
      <c r="F215" s="1587"/>
      <c r="G215" s="1587"/>
      <c r="H215" s="1588"/>
      <c r="I215" s="1094">
        <v>14</v>
      </c>
      <c r="J215" s="102">
        <f>IF(Начало!$B$14=0,0,I215*(1-Начало!$B$14))</f>
        <v>0</v>
      </c>
      <c r="K215" s="154"/>
      <c r="L215" s="217"/>
      <c r="M215" s="471">
        <v>1000</v>
      </c>
      <c r="N215" s="116"/>
      <c r="O215" s="1057"/>
      <c r="P215" s="226"/>
      <c r="Q215" s="226"/>
      <c r="R215" s="217"/>
      <c r="S215" s="190"/>
      <c r="T215" s="191"/>
      <c r="U215" s="191"/>
      <c r="V215" s="13"/>
      <c r="W215" s="13"/>
      <c r="X215" s="13"/>
      <c r="Y215" s="148"/>
      <c r="Z215" s="13"/>
    </row>
    <row r="216" spans="1:28" ht="15.75">
      <c r="A216" s="15" t="s">
        <v>192</v>
      </c>
      <c r="B216" s="1577" t="s">
        <v>129</v>
      </c>
      <c r="C216" s="1578"/>
      <c r="D216" s="1578"/>
      <c r="E216" s="1578"/>
      <c r="F216" s="1578"/>
      <c r="G216" s="1578"/>
      <c r="H216" s="1579"/>
      <c r="I216" s="1095">
        <v>180</v>
      </c>
      <c r="J216" s="101">
        <f>IF(Начало!$B$14=0,0,I216*(1-Начало!$B$14))</f>
        <v>0</v>
      </c>
      <c r="K216" s="134"/>
      <c r="L216" s="217"/>
      <c r="M216" s="471">
        <v>14000</v>
      </c>
      <c r="N216" s="116"/>
      <c r="O216" s="1057"/>
      <c r="P216" s="226"/>
      <c r="Q216" s="226"/>
      <c r="R216" s="217"/>
      <c r="S216" s="190"/>
      <c r="T216" s="191"/>
      <c r="U216" s="191"/>
      <c r="Y216" s="148"/>
      <c r="AB216" s="88"/>
    </row>
    <row r="217" spans="1:28" ht="15.75">
      <c r="A217" s="15" t="s">
        <v>189</v>
      </c>
      <c r="B217" s="1577" t="s">
        <v>130</v>
      </c>
      <c r="C217" s="1578"/>
      <c r="D217" s="1578"/>
      <c r="E217" s="1578"/>
      <c r="F217" s="1578"/>
      <c r="G217" s="1578"/>
      <c r="H217" s="1579"/>
      <c r="I217" s="1095">
        <v>165</v>
      </c>
      <c r="J217" s="101">
        <f>IF(Начало!$B$14=0,0,I217*(1-Начало!$B$14))</f>
        <v>0</v>
      </c>
      <c r="K217" s="134"/>
      <c r="L217" s="217"/>
      <c r="M217" s="471">
        <v>12000</v>
      </c>
      <c r="N217" s="116"/>
      <c r="O217" s="1057"/>
      <c r="P217" s="226"/>
      <c r="Q217" s="226"/>
      <c r="R217" s="217"/>
      <c r="S217" s="190"/>
      <c r="T217" s="191"/>
      <c r="U217" s="191"/>
      <c r="Y217" s="148"/>
      <c r="AB217" s="88"/>
    </row>
    <row r="218" spans="1:28" ht="15.75" customHeight="1">
      <c r="A218" s="271" t="s">
        <v>156</v>
      </c>
      <c r="B218" s="1609" t="s">
        <v>936</v>
      </c>
      <c r="C218" s="1610"/>
      <c r="D218" s="1610"/>
      <c r="E218" s="1610"/>
      <c r="F218" s="1610"/>
      <c r="G218" s="1610"/>
      <c r="H218" s="1611"/>
      <c r="I218" s="1095">
        <v>145</v>
      </c>
      <c r="J218" s="101">
        <f>IF(Начало!$B$14=0,0,I218*(1-Начало!$B$14))</f>
        <v>0</v>
      </c>
      <c r="K218" s="134"/>
      <c r="L218" s="116"/>
      <c r="M218" s="683">
        <v>11000</v>
      </c>
      <c r="N218" s="116"/>
      <c r="O218" s="1057"/>
      <c r="P218" s="226"/>
      <c r="Q218" s="226"/>
      <c r="R218" s="116"/>
      <c r="S218" s="190"/>
      <c r="T218" s="191"/>
      <c r="U218" s="191"/>
      <c r="Y218" s="148"/>
      <c r="Z218" s="120"/>
      <c r="AB218" s="88"/>
    </row>
    <row r="219" spans="1:28" ht="23.25" customHeight="1">
      <c r="A219" s="271" t="s">
        <v>714</v>
      </c>
      <c r="B219" s="1589" t="s">
        <v>989</v>
      </c>
      <c r="C219" s="1590"/>
      <c r="D219" s="1590"/>
      <c r="E219" s="1590"/>
      <c r="F219" s="1590"/>
      <c r="G219" s="1590"/>
      <c r="H219" s="1591"/>
      <c r="I219" s="1095">
        <v>203</v>
      </c>
      <c r="J219" s="101">
        <f>IF(Начало!$B$14=0,0,I219*(1-Начало!$B$14))</f>
        <v>0</v>
      </c>
      <c r="K219" s="729"/>
      <c r="L219" s="730"/>
      <c r="M219" s="472">
        <v>15000</v>
      </c>
      <c r="N219" s="730"/>
      <c r="O219" s="1057"/>
      <c r="P219" s="226"/>
      <c r="Q219" s="226"/>
      <c r="R219" s="730"/>
      <c r="S219" s="190"/>
      <c r="T219" s="191"/>
      <c r="U219" s="191"/>
      <c r="Y219" s="148"/>
      <c r="Z219" s="120"/>
      <c r="AB219" s="88"/>
    </row>
    <row r="220" spans="1:28" ht="15.75">
      <c r="A220" s="364" t="s">
        <v>563</v>
      </c>
      <c r="B220" s="1577" t="s">
        <v>990</v>
      </c>
      <c r="C220" s="1578"/>
      <c r="D220" s="1578"/>
      <c r="E220" s="1578"/>
      <c r="F220" s="1578"/>
      <c r="G220" s="1578"/>
      <c r="H220" s="1579"/>
      <c r="I220" s="1095">
        <v>704</v>
      </c>
      <c r="J220" s="101">
        <f>IF(Начало!$B$14=0,0,I220*(1-Начало!$B$14))</f>
        <v>0</v>
      </c>
      <c r="K220" s="134"/>
      <c r="L220" s="217"/>
      <c r="M220" s="683">
        <v>53000</v>
      </c>
      <c r="N220" s="116"/>
      <c r="O220" s="1057"/>
      <c r="P220" s="226"/>
      <c r="Q220" s="226"/>
      <c r="R220" s="217"/>
      <c r="S220" s="190"/>
      <c r="T220" s="191"/>
      <c r="U220" s="191"/>
      <c r="V220" s="13"/>
      <c r="W220" s="13"/>
      <c r="X220" s="13"/>
      <c r="Y220" s="148"/>
      <c r="Z220" s="13"/>
      <c r="AB220" s="88"/>
    </row>
    <row r="221" spans="1:28" ht="15.75">
      <c r="A221" s="15" t="s">
        <v>194</v>
      </c>
      <c r="B221" s="1577" t="s">
        <v>991</v>
      </c>
      <c r="C221" s="1578"/>
      <c r="D221" s="1578"/>
      <c r="E221" s="1578"/>
      <c r="F221" s="1578"/>
      <c r="G221" s="1578"/>
      <c r="H221" s="1579"/>
      <c r="I221" s="1099">
        <v>111</v>
      </c>
      <c r="J221" s="101">
        <f>IF(Начало!$B$14=0,0,I221*(1-Начало!$B$14))</f>
        <v>0</v>
      </c>
      <c r="K221" s="134"/>
      <c r="L221" s="217"/>
      <c r="M221" s="683">
        <v>8000</v>
      </c>
      <c r="N221" s="116"/>
      <c r="O221" s="1057"/>
      <c r="P221" s="226"/>
      <c r="Q221" s="226"/>
      <c r="R221" s="217"/>
      <c r="S221" s="190"/>
      <c r="T221" s="191"/>
      <c r="U221" s="191"/>
      <c r="V221" s="13"/>
      <c r="W221" s="13"/>
      <c r="X221" s="13"/>
      <c r="Y221" s="148"/>
      <c r="Z221" s="13"/>
      <c r="AB221" s="88"/>
    </row>
    <row r="222" spans="1:28" ht="32.25" customHeight="1" thickBot="1">
      <c r="A222" s="272" t="s">
        <v>477</v>
      </c>
      <c r="B222" s="1642" t="s">
        <v>992</v>
      </c>
      <c r="C222" s="1643"/>
      <c r="D222" s="1643"/>
      <c r="E222" s="1643"/>
      <c r="F222" s="1643"/>
      <c r="G222" s="45" t="s">
        <v>478</v>
      </c>
      <c r="H222" s="413">
        <v>1.4</v>
      </c>
      <c r="I222" s="1096">
        <v>390</v>
      </c>
      <c r="J222" s="332">
        <f>IF(Начало!$B$14=0,0,I222*(1-Начало!$B$14))</f>
        <v>0</v>
      </c>
      <c r="K222" s="136"/>
      <c r="L222" s="116"/>
      <c r="M222" s="564">
        <v>29000</v>
      </c>
      <c r="N222" s="116"/>
      <c r="O222" s="1057"/>
      <c r="P222" s="226"/>
      <c r="Q222" s="226"/>
      <c r="R222" s="116"/>
      <c r="S222" s="190"/>
      <c r="T222" s="191"/>
      <c r="U222" s="191"/>
      <c r="V222" s="409"/>
      <c r="W222" s="409"/>
      <c r="X222" s="409"/>
      <c r="Y222" s="410"/>
      <c r="AB222" s="88"/>
    </row>
    <row r="223" spans="1:28" ht="18">
      <c r="A223" s="731" t="s">
        <v>1005</v>
      </c>
      <c r="S223" s="116"/>
    </row>
  </sheetData>
  <mergeCells count="282">
    <mergeCell ref="A135:K135"/>
    <mergeCell ref="A149:K149"/>
    <mergeCell ref="B159:H159"/>
    <mergeCell ref="B160:H160"/>
    <mergeCell ref="B161:H161"/>
    <mergeCell ref="B17:B19"/>
    <mergeCell ref="J14:J16"/>
    <mergeCell ref="K14:K16"/>
    <mergeCell ref="K17:K19"/>
    <mergeCell ref="J17:J19"/>
    <mergeCell ref="J22:J23"/>
    <mergeCell ref="J30:J31"/>
    <mergeCell ref="I17:I19"/>
    <mergeCell ref="J24:J25"/>
    <mergeCell ref="K28:K29"/>
    <mergeCell ref="K26:K27"/>
    <mergeCell ref="J28:J29"/>
    <mergeCell ref="I28:I29"/>
    <mergeCell ref="K22:K23"/>
    <mergeCell ref="B24:B25"/>
    <mergeCell ref="C28:C29"/>
    <mergeCell ref="F22:F23"/>
    <mergeCell ref="I22:I23"/>
    <mergeCell ref="E22:E23"/>
    <mergeCell ref="C22:C23"/>
    <mergeCell ref="D22:D23"/>
    <mergeCell ref="M38:M39"/>
    <mergeCell ref="M50:M51"/>
    <mergeCell ref="M168:M170"/>
    <mergeCell ref="M171:M173"/>
    <mergeCell ref="M174:M176"/>
    <mergeCell ref="M179:M180"/>
    <mergeCell ref="S8:S10"/>
    <mergeCell ref="S11:S13"/>
    <mergeCell ref="S14:S16"/>
    <mergeCell ref="S17:S19"/>
    <mergeCell ref="S22:S23"/>
    <mergeCell ref="S24:S25"/>
    <mergeCell ref="S179:S180"/>
    <mergeCell ref="M40:M41"/>
    <mergeCell ref="S40:S41"/>
    <mergeCell ref="A57:K57"/>
    <mergeCell ref="A68:K68"/>
    <mergeCell ref="A79:K79"/>
    <mergeCell ref="A102:K102"/>
    <mergeCell ref="A150:K150"/>
    <mergeCell ref="B164:F164"/>
    <mergeCell ref="F30:F31"/>
    <mergeCell ref="S181:S182"/>
    <mergeCell ref="S187:S188"/>
    <mergeCell ref="S189:S190"/>
    <mergeCell ref="S26:S27"/>
    <mergeCell ref="S28:S29"/>
    <mergeCell ref="S30:S31"/>
    <mergeCell ref="S32:S33"/>
    <mergeCell ref="S36:S37"/>
    <mergeCell ref="S38:S39"/>
    <mergeCell ref="S168:S170"/>
    <mergeCell ref="S171:S173"/>
    <mergeCell ref="S174:S176"/>
    <mergeCell ref="S183:S184"/>
    <mergeCell ref="S185:S186"/>
    <mergeCell ref="M181:M182"/>
    <mergeCell ref="M185:M186"/>
    <mergeCell ref="M183:M184"/>
    <mergeCell ref="B156:H156"/>
    <mergeCell ref="D171:D173"/>
    <mergeCell ref="E171:E173"/>
    <mergeCell ref="F171:F173"/>
    <mergeCell ref="I171:I173"/>
    <mergeCell ref="J171:J173"/>
    <mergeCell ref="K171:K173"/>
    <mergeCell ref="A166:J166"/>
    <mergeCell ref="B168:B170"/>
    <mergeCell ref="C168:C170"/>
    <mergeCell ref="D168:D170"/>
    <mergeCell ref="E168:E170"/>
    <mergeCell ref="B162:H162"/>
    <mergeCell ref="E174:E176"/>
    <mergeCell ref="I185:I186"/>
    <mergeCell ref="A167:K167"/>
    <mergeCell ref="F174:F176"/>
    <mergeCell ref="I174:I176"/>
    <mergeCell ref="J174:J176"/>
    <mergeCell ref="A177:K177"/>
    <mergeCell ref="B179:B180"/>
    <mergeCell ref="B222:F222"/>
    <mergeCell ref="B165:F165"/>
    <mergeCell ref="I11:I13"/>
    <mergeCell ref="D30:D31"/>
    <mergeCell ref="B28:B29"/>
    <mergeCell ref="D28:D29"/>
    <mergeCell ref="B14:B16"/>
    <mergeCell ref="C30:C31"/>
    <mergeCell ref="C11:C13"/>
    <mergeCell ref="B218:H218"/>
    <mergeCell ref="B30:B31"/>
    <mergeCell ref="A20:K20"/>
    <mergeCell ref="B50:C50"/>
    <mergeCell ref="H50:H51"/>
    <mergeCell ref="B151:G151"/>
    <mergeCell ref="B154:H154"/>
    <mergeCell ref="F168:F170"/>
    <mergeCell ref="I168:I170"/>
    <mergeCell ref="C171:C173"/>
    <mergeCell ref="C14:C16"/>
    <mergeCell ref="A80:K80"/>
    <mergeCell ref="A91:K91"/>
    <mergeCell ref="K38:K39"/>
    <mergeCell ref="D24:D25"/>
    <mergeCell ref="M4:M5"/>
    <mergeCell ref="M8:M10"/>
    <mergeCell ref="M11:M13"/>
    <mergeCell ref="M14:M16"/>
    <mergeCell ref="M17:M19"/>
    <mergeCell ref="M22:M23"/>
    <mergeCell ref="A78:K78"/>
    <mergeCell ref="M24:M25"/>
    <mergeCell ref="E28:E29"/>
    <mergeCell ref="E30:E31"/>
    <mergeCell ref="E24:E25"/>
    <mergeCell ref="K11:K13"/>
    <mergeCell ref="E11:E13"/>
    <mergeCell ref="F11:F13"/>
    <mergeCell ref="B11:B13"/>
    <mergeCell ref="D11:D13"/>
    <mergeCell ref="C24:C25"/>
    <mergeCell ref="D14:D16"/>
    <mergeCell ref="E17:E19"/>
    <mergeCell ref="F24:F25"/>
    <mergeCell ref="E14:E16"/>
    <mergeCell ref="F17:F19"/>
    <mergeCell ref="D17:D19"/>
    <mergeCell ref="F14:F16"/>
    <mergeCell ref="M189:M190"/>
    <mergeCell ref="A121:K121"/>
    <mergeCell ref="I26:I27"/>
    <mergeCell ref="F26:F27"/>
    <mergeCell ref="B26:B27"/>
    <mergeCell ref="D26:D27"/>
    <mergeCell ref="A67:K67"/>
    <mergeCell ref="K174:K176"/>
    <mergeCell ref="B171:B173"/>
    <mergeCell ref="J168:J170"/>
    <mergeCell ref="K168:K170"/>
    <mergeCell ref="B157:H157"/>
    <mergeCell ref="B163:H163"/>
    <mergeCell ref="B155:H155"/>
    <mergeCell ref="K32:K33"/>
    <mergeCell ref="E26:E27"/>
    <mergeCell ref="F28:F29"/>
    <mergeCell ref="B158:H158"/>
    <mergeCell ref="M187:M188"/>
    <mergeCell ref="M26:M27"/>
    <mergeCell ref="M28:M29"/>
    <mergeCell ref="M30:M31"/>
    <mergeCell ref="M32:M33"/>
    <mergeCell ref="M36:M37"/>
    <mergeCell ref="I1:K1"/>
    <mergeCell ref="I2:K2"/>
    <mergeCell ref="I3:K3"/>
    <mergeCell ref="K4:K5"/>
    <mergeCell ref="A4:A5"/>
    <mergeCell ref="C17:C19"/>
    <mergeCell ref="I4:I5"/>
    <mergeCell ref="E4:E5"/>
    <mergeCell ref="K8:K10"/>
    <mergeCell ref="B8:B10"/>
    <mergeCell ref="C8:C10"/>
    <mergeCell ref="D8:D10"/>
    <mergeCell ref="E8:E10"/>
    <mergeCell ref="A1:A3"/>
    <mergeCell ref="B3:H3"/>
    <mergeCell ref="B1:H1"/>
    <mergeCell ref="J8:J10"/>
    <mergeCell ref="F4:F5"/>
    <mergeCell ref="B4:C4"/>
    <mergeCell ref="J4:J5"/>
    <mergeCell ref="H4:H5"/>
    <mergeCell ref="F8:F10"/>
    <mergeCell ref="A6:K6"/>
    <mergeCell ref="I8:I10"/>
    <mergeCell ref="B2:H2"/>
    <mergeCell ref="B153:H153"/>
    <mergeCell ref="A34:K34"/>
    <mergeCell ref="B152:H152"/>
    <mergeCell ref="F32:F33"/>
    <mergeCell ref="D32:D33"/>
    <mergeCell ref="A101:K101"/>
    <mergeCell ref="A112:K112"/>
    <mergeCell ref="C32:C33"/>
    <mergeCell ref="A90:K90"/>
    <mergeCell ref="B32:B33"/>
    <mergeCell ref="E32:E33"/>
    <mergeCell ref="A42:K42"/>
    <mergeCell ref="I36:I37"/>
    <mergeCell ref="J36:J37"/>
    <mergeCell ref="I38:I39"/>
    <mergeCell ref="J32:J33"/>
    <mergeCell ref="J11:J13"/>
    <mergeCell ref="K24:K25"/>
    <mergeCell ref="I14:I16"/>
    <mergeCell ref="I24:I25"/>
    <mergeCell ref="I30:I31"/>
    <mergeCell ref="I32:I33"/>
    <mergeCell ref="B22:B23"/>
    <mergeCell ref="A43:K43"/>
    <mergeCell ref="A52:K52"/>
    <mergeCell ref="A49:K49"/>
    <mergeCell ref="E50:E51"/>
    <mergeCell ref="J26:J27"/>
    <mergeCell ref="K30:K31"/>
    <mergeCell ref="C26:C27"/>
    <mergeCell ref="F50:F51"/>
    <mergeCell ref="J38:J39"/>
    <mergeCell ref="K36:K37"/>
    <mergeCell ref="I40:I41"/>
    <mergeCell ref="J40:J41"/>
    <mergeCell ref="K40:K41"/>
    <mergeCell ref="A56:K56"/>
    <mergeCell ref="I50:I51"/>
    <mergeCell ref="J50:J51"/>
    <mergeCell ref="K50:K51"/>
    <mergeCell ref="A50:A51"/>
    <mergeCell ref="I181:I182"/>
    <mergeCell ref="J181:J182"/>
    <mergeCell ref="K181:K182"/>
    <mergeCell ref="B183:B184"/>
    <mergeCell ref="C183:C184"/>
    <mergeCell ref="D183:D184"/>
    <mergeCell ref="E183:E184"/>
    <mergeCell ref="F183:F184"/>
    <mergeCell ref="I183:I184"/>
    <mergeCell ref="J183:J184"/>
    <mergeCell ref="K183:K184"/>
    <mergeCell ref="B181:B182"/>
    <mergeCell ref="C181:C182"/>
    <mergeCell ref="D181:D182"/>
    <mergeCell ref="E181:E182"/>
    <mergeCell ref="F181:F182"/>
    <mergeCell ref="B174:B176"/>
    <mergeCell ref="C174:C176"/>
    <mergeCell ref="D174:D176"/>
    <mergeCell ref="B187:B188"/>
    <mergeCell ref="C187:C188"/>
    <mergeCell ref="D187:D188"/>
    <mergeCell ref="E187:E188"/>
    <mergeCell ref="F187:F188"/>
    <mergeCell ref="I187:I188"/>
    <mergeCell ref="J185:J186"/>
    <mergeCell ref="K185:K186"/>
    <mergeCell ref="J187:J188"/>
    <mergeCell ref="K187:K188"/>
    <mergeCell ref="B185:B186"/>
    <mergeCell ref="C185:C186"/>
    <mergeCell ref="D185:D186"/>
    <mergeCell ref="E185:E186"/>
    <mergeCell ref="F185:F186"/>
    <mergeCell ref="C179:C180"/>
    <mergeCell ref="D179:D180"/>
    <mergeCell ref="E179:E180"/>
    <mergeCell ref="F179:F180"/>
    <mergeCell ref="I179:I180"/>
    <mergeCell ref="J179:J180"/>
    <mergeCell ref="K179:K180"/>
    <mergeCell ref="B220:H220"/>
    <mergeCell ref="B221:H221"/>
    <mergeCell ref="J189:J190"/>
    <mergeCell ref="I189:I190"/>
    <mergeCell ref="A202:K202"/>
    <mergeCell ref="A213:K213"/>
    <mergeCell ref="K189:K190"/>
    <mergeCell ref="A191:K191"/>
    <mergeCell ref="C189:C190"/>
    <mergeCell ref="D189:D190"/>
    <mergeCell ref="E189:E190"/>
    <mergeCell ref="F189:F190"/>
    <mergeCell ref="B215:H215"/>
    <mergeCell ref="B216:H216"/>
    <mergeCell ref="B217:H217"/>
    <mergeCell ref="B189:B190"/>
    <mergeCell ref="B219:H219"/>
  </mergeCells>
  <phoneticPr fontId="9" type="noConversion"/>
  <pageMargins left="0.59055118110236227" right="0.59055118110236227" top="0.59055118110236227" bottom="0.59055118110236227" header="0.51181102362204722" footer="0.51181102362204722"/>
  <pageSetup paperSize="9" scale="6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4">
    <tabColor theme="4" tint="-0.499984740745262"/>
  </sheetPr>
  <dimension ref="A1:Z30"/>
  <sheetViews>
    <sheetView zoomScaleNormal="100" zoomScaleSheetLayoutView="100" workbookViewId="0">
      <pane ySplit="5" topLeftCell="A6" activePane="bottomLeft" state="frozen"/>
      <selection activeCell="K5" sqref="K5:M5"/>
      <selection pane="bottomLeft" activeCell="O23" sqref="O23"/>
    </sheetView>
  </sheetViews>
  <sheetFormatPr defaultRowHeight="20.25"/>
  <cols>
    <col min="1" max="1" width="16.85546875" style="29" customWidth="1"/>
    <col min="2" max="2" width="10" style="10" customWidth="1"/>
    <col min="3" max="3" width="9" style="10" customWidth="1"/>
    <col min="4" max="4" width="12.42578125" style="11" customWidth="1"/>
    <col min="5" max="5" width="13" style="10" customWidth="1"/>
    <col min="6" max="6" width="13.42578125" style="30" customWidth="1"/>
    <col min="7" max="7" width="8.5703125" style="31" customWidth="1"/>
    <col min="8" max="8" width="10.28515625" style="350" customWidth="1"/>
    <col min="9" max="9" width="9.140625" style="5"/>
    <col min="10" max="10" width="8.42578125" style="5" customWidth="1"/>
    <col min="11" max="11" width="1.7109375" style="42" customWidth="1"/>
    <col min="12" max="12" width="13.140625" style="5" customWidth="1"/>
    <col min="13" max="13" width="9.140625" style="42"/>
    <col min="14" max="14" width="11.42578125" style="42" customWidth="1"/>
    <col min="15" max="15" width="9.140625" style="89"/>
    <col min="16" max="17" width="10" style="42" bestFit="1" customWidth="1"/>
    <col min="18" max="18" width="9.85546875" style="5" hidden="1" customWidth="1"/>
    <col min="19" max="20" width="9.140625" style="5" hidden="1" customWidth="1"/>
    <col min="21" max="24" width="9.140625" style="6" hidden="1" customWidth="1"/>
    <col min="25" max="25" width="12.140625" style="6" hidden="1" customWidth="1"/>
    <col min="26" max="26" width="13.85546875" style="6" customWidth="1"/>
    <col min="27" max="16384" width="9.140625" style="6"/>
  </cols>
  <sheetData>
    <row r="1" spans="1:26" ht="15.75" customHeight="1" thickBot="1">
      <c r="A1" s="1466" t="s">
        <v>143</v>
      </c>
      <c r="B1" s="1469" t="s">
        <v>140</v>
      </c>
      <c r="C1" s="1469"/>
      <c r="D1" s="1469"/>
      <c r="E1" s="1469"/>
      <c r="F1" s="1469"/>
      <c r="G1" s="1470"/>
      <c r="H1" s="1621">
        <f>'VRF_Мультизональные системы'!Q6+'HRV_Приточные установки'!R5+Чиллеры!S6+Фанкойлы!S6+Руфтопы!R6+ККБ!S6+'Тепловые насосы'!Q6+RAC_multi!S8+PAC!S6+'PAC inverter'!S6+'PAC &gt; 22 кВт'!T6</f>
        <v>0</v>
      </c>
      <c r="I1" s="1621"/>
      <c r="J1" s="1621"/>
      <c r="K1" s="969"/>
      <c r="L1" s="960"/>
      <c r="M1" s="210"/>
      <c r="N1" s="210"/>
      <c r="O1" s="210"/>
      <c r="P1" s="210"/>
      <c r="Q1" s="210"/>
      <c r="R1" s="114"/>
      <c r="S1" s="114"/>
      <c r="T1" s="114"/>
      <c r="Z1" s="84"/>
    </row>
    <row r="2" spans="1:26" ht="15.75" customHeight="1" thickTop="1" thickBot="1">
      <c r="A2" s="1467"/>
      <c r="B2" s="1471" t="s">
        <v>141</v>
      </c>
      <c r="C2" s="1471"/>
      <c r="D2" s="1471"/>
      <c r="E2" s="1471"/>
      <c r="F2" s="1471"/>
      <c r="G2" s="1472"/>
      <c r="H2" s="1527">
        <f>'VRF_Мультизональные системы'!R6+'HRV_Приточные установки'!S5+Чиллеры!T6+Фанкойлы!T6+Руфтопы!S6+ККБ!T6+'Тепловые насосы'!R6+RAC_multi!T8+PAC!T6+'PAC inverter'!T6+'PAC &gt; 22 кВт'!U6</f>
        <v>0</v>
      </c>
      <c r="I2" s="1528"/>
      <c r="J2" s="1529"/>
      <c r="K2" s="968"/>
      <c r="L2" s="971"/>
      <c r="M2" s="210"/>
      <c r="N2" s="210"/>
      <c r="O2" s="210"/>
      <c r="P2" s="210"/>
      <c r="Q2" s="210"/>
      <c r="R2" s="114"/>
      <c r="S2" s="114"/>
      <c r="T2" s="114"/>
      <c r="Z2" s="84"/>
    </row>
    <row r="3" spans="1:26" ht="15.75" customHeight="1" thickTop="1" thickBot="1">
      <c r="A3" s="1468"/>
      <c r="B3" s="1456" t="s">
        <v>142</v>
      </c>
      <c r="C3" s="1456"/>
      <c r="D3" s="1456"/>
      <c r="E3" s="1456"/>
      <c r="F3" s="1456"/>
      <c r="G3" s="1457"/>
      <c r="H3" s="1649">
        <f>'VRF_Мультизональные системы'!S6+'HRV_Приточные установки'!T5+Чиллеры!U6+Фанкойлы!U6+Руфтопы!T6+ККБ!U6+'Тепловые насосы'!S6+RAC_multi!U8+PAC!U6+'PAC inverter'!U6+'PAC &gt; 22 кВт'!V6</f>
        <v>0</v>
      </c>
      <c r="I3" s="1649"/>
      <c r="J3" s="1649"/>
      <c r="K3" s="970"/>
      <c r="L3" s="972"/>
      <c r="M3" s="210"/>
      <c r="N3" s="210"/>
      <c r="O3" s="210"/>
      <c r="P3" s="38"/>
      <c r="Q3" s="38"/>
      <c r="R3" s="114"/>
      <c r="S3" s="114"/>
      <c r="T3" s="114"/>
      <c r="Z3" s="84"/>
    </row>
    <row r="4" spans="1:26" ht="25.5" customHeight="1">
      <c r="A4" s="1650" t="s">
        <v>163</v>
      </c>
      <c r="B4" s="1462" t="s">
        <v>164</v>
      </c>
      <c r="C4" s="1462"/>
      <c r="D4" s="1465" t="s">
        <v>165</v>
      </c>
      <c r="E4" s="1455" t="s">
        <v>166</v>
      </c>
      <c r="F4" s="1455" t="s">
        <v>26</v>
      </c>
      <c r="G4" s="1465" t="s">
        <v>13</v>
      </c>
      <c r="H4" s="1653" t="s">
        <v>6</v>
      </c>
      <c r="I4" s="1563" t="s">
        <v>14</v>
      </c>
      <c r="J4" s="1453" t="s">
        <v>144</v>
      </c>
      <c r="K4" s="212"/>
      <c r="L4" s="1516" t="s">
        <v>721</v>
      </c>
      <c r="M4" s="212"/>
      <c r="N4" s="212"/>
      <c r="O4" s="755"/>
      <c r="P4" s="83"/>
      <c r="Q4" s="83"/>
      <c r="R4" s="1652" t="s">
        <v>140</v>
      </c>
      <c r="S4" s="1652" t="s">
        <v>141</v>
      </c>
      <c r="T4" s="1652" t="s">
        <v>142</v>
      </c>
      <c r="U4" s="104"/>
      <c r="V4" s="104"/>
      <c r="W4" s="104"/>
      <c r="X4" s="104"/>
      <c r="Y4" s="104"/>
    </row>
    <row r="5" spans="1:26" ht="21" customHeight="1" thickBot="1">
      <c r="A5" s="1651"/>
      <c r="B5" s="308" t="s">
        <v>167</v>
      </c>
      <c r="C5" s="308" t="s">
        <v>168</v>
      </c>
      <c r="D5" s="1434"/>
      <c r="E5" s="1449"/>
      <c r="F5" s="1449"/>
      <c r="G5" s="1434"/>
      <c r="H5" s="1654"/>
      <c r="I5" s="1564"/>
      <c r="J5" s="1454"/>
      <c r="K5" s="212"/>
      <c r="L5" s="1517"/>
      <c r="M5" s="212"/>
      <c r="N5" s="212"/>
      <c r="O5" s="755"/>
      <c r="P5" s="212"/>
      <c r="Q5" s="212"/>
      <c r="R5" s="1652"/>
      <c r="S5" s="1652"/>
      <c r="T5" s="1652"/>
      <c r="U5" s="104" t="s">
        <v>134</v>
      </c>
      <c r="V5" s="104" t="s">
        <v>135</v>
      </c>
      <c r="W5" s="104" t="s">
        <v>136</v>
      </c>
      <c r="X5" s="104" t="s">
        <v>138</v>
      </c>
      <c r="Y5" s="104" t="s">
        <v>137</v>
      </c>
    </row>
    <row r="6" spans="1:26" ht="21" thickBot="1">
      <c r="A6" s="1548" t="s">
        <v>937</v>
      </c>
      <c r="B6" s="1549"/>
      <c r="C6" s="1549"/>
      <c r="D6" s="1549"/>
      <c r="E6" s="1549"/>
      <c r="F6" s="1549"/>
      <c r="G6" s="1549"/>
      <c r="H6" s="1549"/>
      <c r="I6" s="1549"/>
      <c r="J6" s="1648"/>
      <c r="K6" s="216"/>
      <c r="L6" s="653"/>
      <c r="M6" s="216"/>
      <c r="N6" s="216"/>
      <c r="O6" s="216"/>
      <c r="P6" s="216"/>
      <c r="Q6" s="216"/>
      <c r="R6" s="580">
        <f>SUM(R7:R30)</f>
        <v>0</v>
      </c>
      <c r="S6" s="580">
        <f>SUM(S7:S30)</f>
        <v>0</v>
      </c>
      <c r="T6" s="580">
        <f>SUM(T7:T30)</f>
        <v>0</v>
      </c>
    </row>
    <row r="7" spans="1:26" ht="21" thickBot="1">
      <c r="A7" s="1401" t="s">
        <v>571</v>
      </c>
      <c r="B7" s="1402"/>
      <c r="C7" s="1402"/>
      <c r="D7" s="1402"/>
      <c r="E7" s="1402"/>
      <c r="F7" s="1402"/>
      <c r="G7" s="1402"/>
      <c r="H7" s="1402"/>
      <c r="I7" s="1402"/>
      <c r="J7" s="1403"/>
      <c r="K7" s="242"/>
      <c r="L7" s="654"/>
      <c r="M7" s="242"/>
      <c r="N7" s="242"/>
      <c r="O7" s="1125"/>
      <c r="P7" s="1198"/>
      <c r="Q7" s="1198"/>
      <c r="R7" s="6"/>
      <c r="S7" s="6"/>
      <c r="T7" s="6"/>
    </row>
    <row r="8" spans="1:26" ht="17.25" customHeight="1">
      <c r="A8" s="166" t="s">
        <v>482</v>
      </c>
      <c r="B8" s="835">
        <v>22</v>
      </c>
      <c r="C8" s="835">
        <v>26</v>
      </c>
      <c r="D8" s="834">
        <v>6.6</v>
      </c>
      <c r="E8" s="822">
        <v>4750</v>
      </c>
      <c r="F8" s="824" t="s">
        <v>502</v>
      </c>
      <c r="G8" s="832">
        <v>229</v>
      </c>
      <c r="H8" s="584">
        <v>7071</v>
      </c>
      <c r="I8" s="101">
        <f>IF(Начало!$D$20=0,0,H8*(1-Начало!$D$20))</f>
        <v>0</v>
      </c>
      <c r="J8" s="128"/>
      <c r="K8" s="116"/>
      <c r="L8" s="471">
        <v>530000</v>
      </c>
      <c r="M8" s="116"/>
      <c r="N8" s="116"/>
      <c r="O8" s="1125"/>
      <c r="P8" s="1198"/>
      <c r="Q8" s="1198"/>
      <c r="R8" s="118">
        <f t="shared" ref="R8:R17" si="0">I8*J8</f>
        <v>0</v>
      </c>
      <c r="S8" s="118">
        <f t="shared" ref="S8:S17" si="1">IF(OR(X8="",J8=""),0,J8*X8)</f>
        <v>0</v>
      </c>
      <c r="T8" s="118">
        <f t="shared" ref="T8:T17" si="2">IF(OR(Y8="",J8=""),0,J8*Y8)</f>
        <v>0</v>
      </c>
      <c r="U8" s="110">
        <v>1495</v>
      </c>
      <c r="V8" s="110">
        <v>870</v>
      </c>
      <c r="W8" s="110">
        <v>1150</v>
      </c>
      <c r="X8" s="137">
        <f t="shared" ref="X8:X17" si="3">(U8/1000)*(V8/1000)*(W8/1000)</f>
        <v>1.4957475</v>
      </c>
      <c r="Y8" s="80">
        <v>234</v>
      </c>
      <c r="Z8" s="25"/>
    </row>
    <row r="9" spans="1:26" ht="17.25" customHeight="1">
      <c r="A9" s="167" t="s">
        <v>483</v>
      </c>
      <c r="B9" s="834">
        <v>26</v>
      </c>
      <c r="C9" s="834">
        <v>30</v>
      </c>
      <c r="D9" s="834">
        <v>7.9</v>
      </c>
      <c r="E9" s="822">
        <v>4800</v>
      </c>
      <c r="F9" s="824" t="s">
        <v>502</v>
      </c>
      <c r="G9" s="832">
        <v>244</v>
      </c>
      <c r="H9" s="584">
        <v>7719</v>
      </c>
      <c r="I9" s="101">
        <f>IF(Начало!$D$20=0,0,H9*(1-Начало!$D$20))</f>
        <v>0</v>
      </c>
      <c r="J9" s="129"/>
      <c r="K9" s="116"/>
      <c r="L9" s="471">
        <v>579000</v>
      </c>
      <c r="M9" s="116"/>
      <c r="N9" s="1126"/>
      <c r="O9" s="1125"/>
      <c r="P9" s="1198"/>
      <c r="Q9" s="1198"/>
      <c r="R9" s="118">
        <f t="shared" si="0"/>
        <v>0</v>
      </c>
      <c r="S9" s="118">
        <f t="shared" si="1"/>
        <v>0</v>
      </c>
      <c r="T9" s="118">
        <f t="shared" si="2"/>
        <v>0</v>
      </c>
      <c r="U9" s="110">
        <v>1495</v>
      </c>
      <c r="V9" s="110">
        <v>870</v>
      </c>
      <c r="W9" s="110">
        <v>1150</v>
      </c>
      <c r="X9" s="137">
        <f t="shared" si="3"/>
        <v>1.4957475</v>
      </c>
      <c r="Y9" s="80">
        <v>249</v>
      </c>
    </row>
    <row r="10" spans="1:26" ht="17.25" customHeight="1">
      <c r="A10" s="828" t="s">
        <v>484</v>
      </c>
      <c r="B10" s="834">
        <v>30</v>
      </c>
      <c r="C10" s="834">
        <v>35</v>
      </c>
      <c r="D10" s="834">
        <v>9.3000000000000007</v>
      </c>
      <c r="E10" s="822">
        <v>5940</v>
      </c>
      <c r="F10" s="824" t="s">
        <v>872</v>
      </c>
      <c r="G10" s="832">
        <v>340</v>
      </c>
      <c r="H10" s="584">
        <v>9682</v>
      </c>
      <c r="I10" s="101">
        <f>IF(Начало!$D$20=0,0,H10*(1-Начало!$D$20))</f>
        <v>0</v>
      </c>
      <c r="J10" s="129"/>
      <c r="K10" s="116"/>
      <c r="L10" s="471">
        <v>726000</v>
      </c>
      <c r="M10" s="116"/>
      <c r="N10" s="1126"/>
      <c r="O10" s="1125"/>
      <c r="P10" s="1198"/>
      <c r="Q10" s="1198"/>
      <c r="R10" s="118">
        <f t="shared" si="0"/>
        <v>0</v>
      </c>
      <c r="S10" s="118">
        <f t="shared" si="1"/>
        <v>0</v>
      </c>
      <c r="T10" s="118">
        <f t="shared" si="2"/>
        <v>0</v>
      </c>
      <c r="U10" s="110">
        <v>1500</v>
      </c>
      <c r="V10" s="110">
        <v>1255</v>
      </c>
      <c r="W10" s="110">
        <v>1155</v>
      </c>
      <c r="X10" s="137">
        <f t="shared" si="3"/>
        <v>2.1742874999999997</v>
      </c>
      <c r="Y10" s="80">
        <v>350</v>
      </c>
    </row>
    <row r="11" spans="1:26" ht="17.25" customHeight="1">
      <c r="A11" s="828" t="s">
        <v>485</v>
      </c>
      <c r="B11" s="834">
        <v>35</v>
      </c>
      <c r="C11" s="834">
        <v>40</v>
      </c>
      <c r="D11" s="834">
        <v>10.7</v>
      </c>
      <c r="E11" s="822">
        <v>6960</v>
      </c>
      <c r="F11" s="824" t="s">
        <v>872</v>
      </c>
      <c r="G11" s="832">
        <v>343</v>
      </c>
      <c r="H11" s="584">
        <v>10278</v>
      </c>
      <c r="I11" s="101">
        <f>IF(Начало!$D$20=0,0,H11*(1-Начало!$D$20))</f>
        <v>0</v>
      </c>
      <c r="J11" s="129"/>
      <c r="K11" s="116"/>
      <c r="L11" s="471">
        <v>771000</v>
      </c>
      <c r="M11" s="116"/>
      <c r="N11" s="1126"/>
      <c r="O11" s="1125"/>
      <c r="P11" s="1198"/>
      <c r="Q11" s="1198"/>
      <c r="R11" s="118">
        <f t="shared" si="0"/>
        <v>0</v>
      </c>
      <c r="S11" s="118">
        <f t="shared" si="1"/>
        <v>0</v>
      </c>
      <c r="T11" s="118">
        <f t="shared" si="2"/>
        <v>0</v>
      </c>
      <c r="U11" s="110">
        <v>1500</v>
      </c>
      <c r="V11" s="110">
        <v>1255</v>
      </c>
      <c r="W11" s="110">
        <v>1155</v>
      </c>
      <c r="X11" s="137">
        <f t="shared" si="3"/>
        <v>2.1742874999999997</v>
      </c>
      <c r="Y11" s="80">
        <v>354</v>
      </c>
    </row>
    <row r="12" spans="1:26" ht="17.25" customHeight="1">
      <c r="A12" s="829" t="s">
        <v>486</v>
      </c>
      <c r="B12" s="834">
        <v>44</v>
      </c>
      <c r="C12" s="834">
        <v>45</v>
      </c>
      <c r="D12" s="834">
        <v>13.3</v>
      </c>
      <c r="E12" s="831">
        <v>9340</v>
      </c>
      <c r="F12" s="824" t="s">
        <v>503</v>
      </c>
      <c r="G12" s="832">
        <v>451</v>
      </c>
      <c r="H12" s="1065">
        <v>14311</v>
      </c>
      <c r="I12" s="101">
        <f>IF(Начало!$D$20=0,0,H12*(1-Начало!$D$20))</f>
        <v>0</v>
      </c>
      <c r="J12" s="193"/>
      <c r="K12" s="116"/>
      <c r="L12" s="471">
        <v>1073000</v>
      </c>
      <c r="M12" s="116"/>
      <c r="N12" s="1126"/>
      <c r="O12" s="1125"/>
      <c r="P12" s="1198"/>
      <c r="Q12" s="1198"/>
      <c r="R12" s="118">
        <f t="shared" si="0"/>
        <v>0</v>
      </c>
      <c r="S12" s="118">
        <f t="shared" si="1"/>
        <v>0</v>
      </c>
      <c r="T12" s="118">
        <f t="shared" si="2"/>
        <v>0</v>
      </c>
      <c r="U12" s="110">
        <v>1995</v>
      </c>
      <c r="V12" s="110">
        <v>1255</v>
      </c>
      <c r="W12" s="110">
        <v>1160</v>
      </c>
      <c r="X12" s="137">
        <f t="shared" si="3"/>
        <v>2.9043209999999995</v>
      </c>
      <c r="Y12" s="80">
        <v>471</v>
      </c>
    </row>
    <row r="13" spans="1:26" ht="17.25" customHeight="1">
      <c r="A13" s="166" t="s">
        <v>487</v>
      </c>
      <c r="B13" s="835">
        <v>53</v>
      </c>
      <c r="C13" s="835">
        <v>56</v>
      </c>
      <c r="D13" s="835">
        <v>16.7</v>
      </c>
      <c r="E13" s="822">
        <v>11890</v>
      </c>
      <c r="F13" s="825" t="s">
        <v>503</v>
      </c>
      <c r="G13" s="833">
        <v>492</v>
      </c>
      <c r="H13" s="584">
        <v>16235</v>
      </c>
      <c r="I13" s="101">
        <f>IF(Начало!$D$20=0,0,H13*(1-Начало!$D$20))</f>
        <v>0</v>
      </c>
      <c r="J13" s="129"/>
      <c r="K13" s="116"/>
      <c r="L13" s="471">
        <v>1218000</v>
      </c>
      <c r="M13" s="116"/>
      <c r="N13" s="1126"/>
      <c r="O13" s="1125"/>
      <c r="P13" s="1198"/>
      <c r="Q13" s="1198"/>
      <c r="R13" s="118">
        <f t="shared" si="0"/>
        <v>0</v>
      </c>
      <c r="S13" s="118">
        <f t="shared" si="1"/>
        <v>0</v>
      </c>
      <c r="T13" s="118">
        <f t="shared" si="2"/>
        <v>0</v>
      </c>
      <c r="U13" s="110">
        <v>1990</v>
      </c>
      <c r="V13" s="110">
        <v>1260</v>
      </c>
      <c r="W13" s="110">
        <v>1140</v>
      </c>
      <c r="X13" s="137">
        <f t="shared" si="3"/>
        <v>2.8584359999999998</v>
      </c>
      <c r="Y13" s="80">
        <v>512</v>
      </c>
    </row>
    <row r="14" spans="1:26" ht="17.25" customHeight="1">
      <c r="A14" s="828" t="s">
        <v>488</v>
      </c>
      <c r="B14" s="834">
        <v>61</v>
      </c>
      <c r="C14" s="834">
        <v>64</v>
      </c>
      <c r="D14" s="834">
        <v>19.100000000000001</v>
      </c>
      <c r="E14" s="822">
        <v>12900</v>
      </c>
      <c r="F14" s="824" t="s">
        <v>504</v>
      </c>
      <c r="G14" s="832">
        <v>615</v>
      </c>
      <c r="H14" s="584">
        <v>19545</v>
      </c>
      <c r="I14" s="101">
        <f>IF(Начало!$D$20=0,0,H14*(1-Начало!$D$20))</f>
        <v>0</v>
      </c>
      <c r="J14" s="129"/>
      <c r="K14" s="116"/>
      <c r="L14" s="471">
        <v>1466000</v>
      </c>
      <c r="M14" s="116"/>
      <c r="N14" s="1126"/>
      <c r="O14" s="1125"/>
      <c r="P14" s="1198"/>
      <c r="Q14" s="1198"/>
      <c r="R14" s="118">
        <f t="shared" si="0"/>
        <v>0</v>
      </c>
      <c r="S14" s="118">
        <f t="shared" si="1"/>
        <v>0</v>
      </c>
      <c r="T14" s="118">
        <f t="shared" si="2"/>
        <v>0</v>
      </c>
      <c r="U14" s="110">
        <v>2212</v>
      </c>
      <c r="V14" s="110">
        <v>1284</v>
      </c>
      <c r="W14" s="110">
        <v>1695</v>
      </c>
      <c r="X14" s="137">
        <f t="shared" si="3"/>
        <v>4.814152560000001</v>
      </c>
      <c r="Y14" s="80">
        <v>645</v>
      </c>
    </row>
    <row r="15" spans="1:26" ht="17.25" customHeight="1">
      <c r="A15" s="828" t="s">
        <v>489</v>
      </c>
      <c r="B15" s="834">
        <v>70</v>
      </c>
      <c r="C15" s="834">
        <v>75</v>
      </c>
      <c r="D15" s="834">
        <v>22.6</v>
      </c>
      <c r="E15" s="822">
        <v>14950</v>
      </c>
      <c r="F15" s="824" t="s">
        <v>504</v>
      </c>
      <c r="G15" s="832">
        <v>690</v>
      </c>
      <c r="H15" s="584">
        <v>20367</v>
      </c>
      <c r="I15" s="101">
        <f>IF(Начало!$D$20=0,0,H15*(1-Начало!$D$20))</f>
        <v>0</v>
      </c>
      <c r="J15" s="129"/>
      <c r="K15" s="116"/>
      <c r="L15" s="471">
        <v>1528000</v>
      </c>
      <c r="M15" s="116"/>
      <c r="N15" s="1126"/>
      <c r="O15" s="1125"/>
      <c r="P15" s="1198"/>
      <c r="Q15" s="1198"/>
      <c r="R15" s="118">
        <f t="shared" si="0"/>
        <v>0</v>
      </c>
      <c r="S15" s="118">
        <f t="shared" si="1"/>
        <v>0</v>
      </c>
      <c r="T15" s="118">
        <f t="shared" si="2"/>
        <v>0</v>
      </c>
      <c r="U15" s="110">
        <v>2212</v>
      </c>
      <c r="V15" s="110">
        <v>1284</v>
      </c>
      <c r="W15" s="110">
        <v>1695</v>
      </c>
      <c r="X15" s="137">
        <f t="shared" si="3"/>
        <v>4.814152560000001</v>
      </c>
      <c r="Y15" s="80">
        <v>720</v>
      </c>
    </row>
    <row r="16" spans="1:26" ht="17.25" customHeight="1">
      <c r="A16" s="828" t="s">
        <v>490</v>
      </c>
      <c r="B16" s="834">
        <v>88</v>
      </c>
      <c r="C16" s="834">
        <v>97</v>
      </c>
      <c r="D16" s="834">
        <v>28.9</v>
      </c>
      <c r="E16" s="822">
        <v>16980</v>
      </c>
      <c r="F16" s="824" t="s">
        <v>505</v>
      </c>
      <c r="G16" s="832">
        <v>940</v>
      </c>
      <c r="H16" s="584">
        <v>25023</v>
      </c>
      <c r="I16" s="101">
        <f>IF(Начало!$D$20=0,0,H16*(1-Начало!$D$20))</f>
        <v>0</v>
      </c>
      <c r="J16" s="129"/>
      <c r="K16" s="116"/>
      <c r="L16" s="471">
        <v>1877000</v>
      </c>
      <c r="M16" s="116"/>
      <c r="N16" s="1126"/>
      <c r="O16" s="1125"/>
      <c r="P16" s="1198"/>
      <c r="Q16" s="1198"/>
      <c r="R16" s="118">
        <f t="shared" si="0"/>
        <v>0</v>
      </c>
      <c r="S16" s="118">
        <f t="shared" si="1"/>
        <v>0</v>
      </c>
      <c r="T16" s="118">
        <f t="shared" si="2"/>
        <v>0</v>
      </c>
      <c r="U16" s="110">
        <v>2230</v>
      </c>
      <c r="V16" s="110">
        <v>1275</v>
      </c>
      <c r="W16" s="110">
        <v>2330</v>
      </c>
      <c r="X16" s="137">
        <f t="shared" si="3"/>
        <v>6.6247724999999997</v>
      </c>
      <c r="Y16" s="80">
        <v>970</v>
      </c>
    </row>
    <row r="17" spans="1:26" ht="17.25" customHeight="1" thickBot="1">
      <c r="A17" s="830" t="s">
        <v>491</v>
      </c>
      <c r="B17" s="836">
        <v>98</v>
      </c>
      <c r="C17" s="836">
        <v>111.5</v>
      </c>
      <c r="D17" s="836">
        <v>32.799999999999997</v>
      </c>
      <c r="E17" s="822">
        <v>19030</v>
      </c>
      <c r="F17" s="824" t="s">
        <v>505</v>
      </c>
      <c r="G17" s="826">
        <v>970</v>
      </c>
      <c r="H17" s="584">
        <v>32623</v>
      </c>
      <c r="I17" s="101">
        <f>IF(Начало!$D$20=0,0,H17*(1-Начало!$D$20))</f>
        <v>0</v>
      </c>
      <c r="J17" s="193"/>
      <c r="K17" s="116"/>
      <c r="L17" s="471">
        <v>2447000</v>
      </c>
      <c r="M17" s="116"/>
      <c r="N17" s="1126"/>
      <c r="O17" s="1125"/>
      <c r="P17" s="1198"/>
      <c r="Q17" s="1198"/>
      <c r="R17" s="118">
        <f t="shared" si="0"/>
        <v>0</v>
      </c>
      <c r="S17" s="118">
        <f t="shared" si="1"/>
        <v>0</v>
      </c>
      <c r="T17" s="118">
        <f t="shared" si="2"/>
        <v>0</v>
      </c>
      <c r="U17" s="110">
        <v>2230</v>
      </c>
      <c r="V17" s="110">
        <v>1275</v>
      </c>
      <c r="W17" s="110">
        <v>2330</v>
      </c>
      <c r="X17" s="137">
        <f t="shared" si="3"/>
        <v>6.6247724999999997</v>
      </c>
      <c r="Y17" s="80">
        <v>1000</v>
      </c>
    </row>
    <row r="18" spans="1:26" ht="21" thickBot="1">
      <c r="A18" s="1401" t="s">
        <v>572</v>
      </c>
      <c r="B18" s="1402"/>
      <c r="C18" s="1402"/>
      <c r="D18" s="1402"/>
      <c r="E18" s="1402"/>
      <c r="F18" s="1402"/>
      <c r="G18" s="1402"/>
      <c r="H18" s="1402"/>
      <c r="I18" s="1402"/>
      <c r="J18" s="1403"/>
      <c r="K18" s="242"/>
      <c r="L18" s="654"/>
      <c r="M18" s="242"/>
      <c r="N18" s="1126"/>
      <c r="O18" s="1125"/>
      <c r="P18" s="1198"/>
      <c r="Q18" s="1198"/>
      <c r="R18" s="90"/>
      <c r="S18" s="6"/>
      <c r="T18" s="6"/>
    </row>
    <row r="19" spans="1:26" ht="17.25" customHeight="1">
      <c r="A19" s="166" t="s">
        <v>981</v>
      </c>
      <c r="B19" s="835">
        <v>14.1</v>
      </c>
      <c r="C19" s="835" t="s">
        <v>162</v>
      </c>
      <c r="D19" s="834">
        <v>4.0999999999999996</v>
      </c>
      <c r="E19" s="903">
        <v>2970</v>
      </c>
      <c r="F19" s="824" t="s">
        <v>982</v>
      </c>
      <c r="G19" s="832">
        <v>167</v>
      </c>
      <c r="H19" s="584">
        <v>4521</v>
      </c>
      <c r="I19" s="101">
        <f>IF(Начало!$D$20=0,0,H19*(1-Начало!$D$20))</f>
        <v>0</v>
      </c>
      <c r="J19" s="128"/>
      <c r="K19" s="904"/>
      <c r="L19" s="475">
        <v>339000</v>
      </c>
      <c r="M19" s="904"/>
      <c r="N19" s="1126"/>
      <c r="O19" s="1125"/>
      <c r="P19" s="1198"/>
      <c r="Q19" s="1198"/>
      <c r="R19" s="118">
        <f t="shared" ref="R19" si="4">I19*J19</f>
        <v>0</v>
      </c>
      <c r="S19" s="118">
        <f t="shared" ref="S19" si="5">IF(OR(X19="",J19=""),0,J19*X19)</f>
        <v>0</v>
      </c>
      <c r="T19" s="118">
        <f t="shared" ref="T19" si="6">IF(OR(Y19="",J19=""),0,J19*Y19)</f>
        <v>0</v>
      </c>
      <c r="U19" s="110">
        <v>1340</v>
      </c>
      <c r="V19" s="110">
        <v>865</v>
      </c>
      <c r="W19" s="110">
        <v>935</v>
      </c>
      <c r="X19" s="137">
        <f t="shared" ref="X19" si="7">(U19/1000)*(V19/1000)*(W19/1000)</f>
        <v>1.0837585000000001</v>
      </c>
      <c r="Y19" s="80">
        <v>170</v>
      </c>
      <c r="Z19" s="25"/>
    </row>
    <row r="20" spans="1:26" ht="17.25" customHeight="1">
      <c r="A20" s="166" t="s">
        <v>983</v>
      </c>
      <c r="B20" s="835">
        <v>17</v>
      </c>
      <c r="C20" s="835" t="s">
        <v>162</v>
      </c>
      <c r="D20" s="834">
        <v>5</v>
      </c>
      <c r="E20" s="903">
        <v>3400</v>
      </c>
      <c r="F20" s="824" t="s">
        <v>982</v>
      </c>
      <c r="G20" s="832">
        <v>180</v>
      </c>
      <c r="H20" s="584">
        <v>4771</v>
      </c>
      <c r="I20" s="101">
        <f>IF(Начало!$D$20=0,0,H20*(1-Начало!$D$20))</f>
        <v>0</v>
      </c>
      <c r="J20" s="129"/>
      <c r="K20" s="904"/>
      <c r="L20" s="472">
        <v>358000</v>
      </c>
      <c r="M20" s="904"/>
      <c r="N20" s="1126"/>
      <c r="O20" s="1125"/>
      <c r="P20" s="1198"/>
      <c r="Q20" s="1198"/>
      <c r="R20" s="118">
        <f t="shared" ref="R20" si="8">I20*J20</f>
        <v>0</v>
      </c>
      <c r="S20" s="118">
        <f t="shared" ref="S20" si="9">IF(OR(X20="",J20=""),0,J20*X20)</f>
        <v>0</v>
      </c>
      <c r="T20" s="118">
        <f t="shared" ref="T20" si="10">IF(OR(Y20="",J20=""),0,J20*Y20)</f>
        <v>0</v>
      </c>
      <c r="U20" s="110">
        <v>1340</v>
      </c>
      <c r="V20" s="110">
        <v>865</v>
      </c>
      <c r="W20" s="110">
        <v>935</v>
      </c>
      <c r="X20" s="137">
        <f t="shared" ref="X20" si="11">(U20/1000)*(V20/1000)*(W20/1000)</f>
        <v>1.0837585000000001</v>
      </c>
      <c r="Y20" s="80">
        <v>183</v>
      </c>
      <c r="Z20" s="25"/>
    </row>
    <row r="21" spans="1:26" ht="17.25" customHeight="1">
      <c r="A21" s="166" t="s">
        <v>492</v>
      </c>
      <c r="B21" s="835">
        <v>22</v>
      </c>
      <c r="C21" s="835" t="s">
        <v>162</v>
      </c>
      <c r="D21" s="834">
        <v>6.6</v>
      </c>
      <c r="E21" s="822">
        <v>4750</v>
      </c>
      <c r="F21" s="824" t="s">
        <v>502</v>
      </c>
      <c r="G21" s="832">
        <v>223</v>
      </c>
      <c r="H21" s="584">
        <v>7300</v>
      </c>
      <c r="I21" s="101">
        <f>IF(Начало!$D$20=0,0,H21*(1-Начало!$D$20))</f>
        <v>0</v>
      </c>
      <c r="J21" s="906"/>
      <c r="K21" s="116"/>
      <c r="L21" s="905">
        <v>548000</v>
      </c>
      <c r="M21" s="116"/>
      <c r="N21" s="1126"/>
      <c r="O21" s="1125"/>
      <c r="P21" s="1198"/>
      <c r="Q21" s="1198"/>
      <c r="R21" s="118">
        <f t="shared" ref="R21:R30" si="12">I21*J21</f>
        <v>0</v>
      </c>
      <c r="S21" s="118">
        <f t="shared" ref="S21:S30" si="13">IF(OR(X21="",J21=""),0,J21*X21)</f>
        <v>0</v>
      </c>
      <c r="T21" s="118">
        <f t="shared" ref="T21:T30" si="14">IF(OR(Y21="",J21=""),0,J21*Y21)</f>
        <v>0</v>
      </c>
      <c r="U21" s="110">
        <v>1495</v>
      </c>
      <c r="V21" s="110">
        <v>870</v>
      </c>
      <c r="W21" s="110">
        <v>1150</v>
      </c>
      <c r="X21" s="137">
        <f t="shared" ref="X21:X30" si="15">(U21/1000)*(V21/1000)*(W21/1000)</f>
        <v>1.4957475</v>
      </c>
      <c r="Y21" s="80">
        <v>228</v>
      </c>
      <c r="Z21" s="25"/>
    </row>
    <row r="22" spans="1:26" ht="17.25" customHeight="1">
      <c r="A22" s="167" t="s">
        <v>493</v>
      </c>
      <c r="B22" s="834">
        <v>26</v>
      </c>
      <c r="C22" s="834" t="s">
        <v>162</v>
      </c>
      <c r="D22" s="834">
        <v>7.9</v>
      </c>
      <c r="E22" s="822">
        <v>4810</v>
      </c>
      <c r="F22" s="824" t="s">
        <v>502</v>
      </c>
      <c r="G22" s="832">
        <v>231</v>
      </c>
      <c r="H22" s="584">
        <v>8275</v>
      </c>
      <c r="I22" s="101">
        <f>IF(Начало!$D$20=0,0,H22*(1-Начало!$D$20))</f>
        <v>0</v>
      </c>
      <c r="J22" s="129"/>
      <c r="K22" s="116"/>
      <c r="L22" s="471">
        <v>621000</v>
      </c>
      <c r="M22" s="116"/>
      <c r="N22" s="1126"/>
      <c r="O22" s="1125"/>
      <c r="P22" s="1198"/>
      <c r="Q22" s="1198"/>
      <c r="R22" s="118">
        <f t="shared" si="12"/>
        <v>0</v>
      </c>
      <c r="S22" s="118">
        <f t="shared" si="13"/>
        <v>0</v>
      </c>
      <c r="T22" s="118">
        <f t="shared" si="14"/>
        <v>0</v>
      </c>
      <c r="U22" s="110">
        <v>1495</v>
      </c>
      <c r="V22" s="110">
        <v>870</v>
      </c>
      <c r="W22" s="110">
        <v>1150</v>
      </c>
      <c r="X22" s="137">
        <f t="shared" si="15"/>
        <v>1.4957475</v>
      </c>
      <c r="Y22" s="80">
        <v>236</v>
      </c>
    </row>
    <row r="23" spans="1:26" ht="17.25" customHeight="1">
      <c r="A23" s="168" t="s">
        <v>494</v>
      </c>
      <c r="B23" s="834">
        <v>30</v>
      </c>
      <c r="C23" s="834" t="s">
        <v>162</v>
      </c>
      <c r="D23" s="834">
        <v>9.1999999999999993</v>
      </c>
      <c r="E23" s="822">
        <v>5940</v>
      </c>
      <c r="F23" s="824" t="s">
        <v>872</v>
      </c>
      <c r="G23" s="832">
        <v>331</v>
      </c>
      <c r="H23" s="584">
        <v>9494</v>
      </c>
      <c r="I23" s="101">
        <f>IF(Начало!$D$20=0,0,H23*(1-Начало!$D$20))</f>
        <v>0</v>
      </c>
      <c r="J23" s="129"/>
      <c r="K23" s="116"/>
      <c r="L23" s="471">
        <v>712000</v>
      </c>
      <c r="M23" s="116"/>
      <c r="N23" s="1126"/>
      <c r="O23" s="1125"/>
      <c r="P23" s="1198"/>
      <c r="Q23" s="1198"/>
      <c r="R23" s="118">
        <f t="shared" si="12"/>
        <v>0</v>
      </c>
      <c r="S23" s="118">
        <f t="shared" si="13"/>
        <v>0</v>
      </c>
      <c r="T23" s="118">
        <f t="shared" si="14"/>
        <v>0</v>
      </c>
      <c r="U23" s="110">
        <v>1500</v>
      </c>
      <c r="V23" s="110">
        <v>1255</v>
      </c>
      <c r="W23" s="110">
        <v>1155</v>
      </c>
      <c r="X23" s="137">
        <f t="shared" si="15"/>
        <v>2.1742874999999997</v>
      </c>
      <c r="Y23" s="80">
        <v>342</v>
      </c>
    </row>
    <row r="24" spans="1:26" ht="17.25" customHeight="1">
      <c r="A24" s="168" t="s">
        <v>495</v>
      </c>
      <c r="B24" s="834">
        <v>35</v>
      </c>
      <c r="C24" s="834" t="s">
        <v>162</v>
      </c>
      <c r="D24" s="834">
        <v>10.7</v>
      </c>
      <c r="E24" s="822">
        <v>6960</v>
      </c>
      <c r="F24" s="824" t="s">
        <v>872</v>
      </c>
      <c r="G24" s="832">
        <v>335</v>
      </c>
      <c r="H24" s="584">
        <v>9775</v>
      </c>
      <c r="I24" s="101">
        <f>IF(Начало!$D$20=0,0,H24*(1-Начало!$D$20))</f>
        <v>0</v>
      </c>
      <c r="J24" s="129"/>
      <c r="K24" s="116"/>
      <c r="L24" s="471">
        <v>733000</v>
      </c>
      <c r="M24" s="116"/>
      <c r="N24" s="1126"/>
      <c r="O24" s="1125"/>
      <c r="P24" s="1198"/>
      <c r="Q24" s="1198"/>
      <c r="R24" s="118">
        <f t="shared" si="12"/>
        <v>0</v>
      </c>
      <c r="S24" s="118">
        <f t="shared" si="13"/>
        <v>0</v>
      </c>
      <c r="T24" s="118">
        <f t="shared" si="14"/>
        <v>0</v>
      </c>
      <c r="U24" s="110">
        <v>1500</v>
      </c>
      <c r="V24" s="110">
        <v>1255</v>
      </c>
      <c r="W24" s="110">
        <v>1155</v>
      </c>
      <c r="X24" s="137">
        <f t="shared" si="15"/>
        <v>2.1742874999999997</v>
      </c>
      <c r="Y24" s="80">
        <v>346</v>
      </c>
    </row>
    <row r="25" spans="1:26" ht="17.25" customHeight="1">
      <c r="A25" s="412" t="s">
        <v>496</v>
      </c>
      <c r="B25" s="834">
        <v>44</v>
      </c>
      <c r="C25" s="834" t="s">
        <v>162</v>
      </c>
      <c r="D25" s="834">
        <v>13.3</v>
      </c>
      <c r="E25" s="831">
        <v>9340</v>
      </c>
      <c r="F25" s="824" t="s">
        <v>503</v>
      </c>
      <c r="G25" s="832">
        <v>433</v>
      </c>
      <c r="H25" s="1065">
        <v>13477</v>
      </c>
      <c r="I25" s="101">
        <f>IF(Начало!$D$20=0,0,H25*(1-Начало!$D$20))</f>
        <v>0</v>
      </c>
      <c r="J25" s="193"/>
      <c r="K25" s="116"/>
      <c r="L25" s="471">
        <v>1011000</v>
      </c>
      <c r="M25" s="116"/>
      <c r="N25" s="1126"/>
      <c r="O25" s="1125"/>
      <c r="P25" s="1198"/>
      <c r="Q25" s="1198"/>
      <c r="R25" s="118">
        <f t="shared" si="12"/>
        <v>0</v>
      </c>
      <c r="S25" s="118">
        <f t="shared" si="13"/>
        <v>0</v>
      </c>
      <c r="T25" s="118">
        <f t="shared" si="14"/>
        <v>0</v>
      </c>
      <c r="U25" s="110">
        <v>1995</v>
      </c>
      <c r="V25" s="110">
        <v>1255</v>
      </c>
      <c r="W25" s="110">
        <v>1160</v>
      </c>
      <c r="X25" s="137">
        <f t="shared" si="15"/>
        <v>2.9043209999999995</v>
      </c>
      <c r="Y25" s="80">
        <v>453</v>
      </c>
    </row>
    <row r="26" spans="1:26" ht="17.25" customHeight="1">
      <c r="A26" s="166" t="s">
        <v>497</v>
      </c>
      <c r="B26" s="835">
        <v>53</v>
      </c>
      <c r="C26" s="835" t="s">
        <v>162</v>
      </c>
      <c r="D26" s="835">
        <v>16.7</v>
      </c>
      <c r="E26" s="822">
        <v>11890</v>
      </c>
      <c r="F26" s="825" t="s">
        <v>503</v>
      </c>
      <c r="G26" s="833">
        <v>470</v>
      </c>
      <c r="H26" s="584">
        <v>16869</v>
      </c>
      <c r="I26" s="101">
        <f>IF(Начало!$D$20=0,0,H26*(1-Начало!$D$20))</f>
        <v>0</v>
      </c>
      <c r="J26" s="129"/>
      <c r="K26" s="116"/>
      <c r="L26" s="471">
        <v>1265000</v>
      </c>
      <c r="M26" s="116"/>
      <c r="N26" s="1126"/>
      <c r="O26" s="1125"/>
      <c r="P26" s="1198"/>
      <c r="Q26" s="1198"/>
      <c r="R26" s="118">
        <f t="shared" si="12"/>
        <v>0</v>
      </c>
      <c r="S26" s="118">
        <f t="shared" si="13"/>
        <v>0</v>
      </c>
      <c r="T26" s="118">
        <f t="shared" si="14"/>
        <v>0</v>
      </c>
      <c r="U26" s="110">
        <v>1995</v>
      </c>
      <c r="V26" s="110">
        <v>1255</v>
      </c>
      <c r="W26" s="110">
        <v>1160</v>
      </c>
      <c r="X26" s="137">
        <f t="shared" si="15"/>
        <v>2.9043209999999995</v>
      </c>
      <c r="Y26" s="80">
        <v>490</v>
      </c>
    </row>
    <row r="27" spans="1:26" ht="17.25" customHeight="1">
      <c r="A27" s="168" t="s">
        <v>498</v>
      </c>
      <c r="B27" s="834">
        <v>61</v>
      </c>
      <c r="C27" s="834" t="s">
        <v>162</v>
      </c>
      <c r="D27" s="834">
        <v>19.100000000000001</v>
      </c>
      <c r="E27" s="822">
        <v>12900</v>
      </c>
      <c r="F27" s="824" t="s">
        <v>504</v>
      </c>
      <c r="G27" s="832">
        <v>590</v>
      </c>
      <c r="H27" s="584">
        <v>18812</v>
      </c>
      <c r="I27" s="101">
        <f>IF(Начало!$D$20=0,0,H27*(1-Начало!$D$20))</f>
        <v>0</v>
      </c>
      <c r="J27" s="129"/>
      <c r="K27" s="116"/>
      <c r="L27" s="471">
        <v>1411000</v>
      </c>
      <c r="M27" s="116"/>
      <c r="N27" s="1126"/>
      <c r="O27" s="1125"/>
      <c r="P27" s="1198"/>
      <c r="Q27" s="1198"/>
      <c r="R27" s="118">
        <f t="shared" si="12"/>
        <v>0</v>
      </c>
      <c r="S27" s="118">
        <f t="shared" si="13"/>
        <v>0</v>
      </c>
      <c r="T27" s="118">
        <f t="shared" si="14"/>
        <v>0</v>
      </c>
      <c r="U27" s="110">
        <v>2212</v>
      </c>
      <c r="V27" s="110">
        <v>1284</v>
      </c>
      <c r="W27" s="110">
        <v>1695</v>
      </c>
      <c r="X27" s="137">
        <f t="shared" si="15"/>
        <v>4.814152560000001</v>
      </c>
      <c r="Y27" s="80">
        <v>620</v>
      </c>
    </row>
    <row r="28" spans="1:26" ht="17.25" customHeight="1">
      <c r="A28" s="168" t="s">
        <v>499</v>
      </c>
      <c r="B28" s="834">
        <v>70</v>
      </c>
      <c r="C28" s="834" t="s">
        <v>162</v>
      </c>
      <c r="D28" s="834">
        <v>22.6</v>
      </c>
      <c r="E28" s="822">
        <v>14950</v>
      </c>
      <c r="F28" s="824" t="s">
        <v>504</v>
      </c>
      <c r="G28" s="832">
        <v>670</v>
      </c>
      <c r="H28" s="584">
        <v>21189</v>
      </c>
      <c r="I28" s="101">
        <f>IF(Начало!$D$20=0,0,H28*(1-Начало!$D$20))</f>
        <v>0</v>
      </c>
      <c r="J28" s="129"/>
      <c r="K28" s="116"/>
      <c r="L28" s="471">
        <v>1589000</v>
      </c>
      <c r="M28" s="116"/>
      <c r="N28" s="1126"/>
      <c r="O28" s="1125"/>
      <c r="P28" s="1198"/>
      <c r="Q28" s="1198"/>
      <c r="R28" s="118">
        <f t="shared" si="12"/>
        <v>0</v>
      </c>
      <c r="S28" s="118">
        <f t="shared" si="13"/>
        <v>0</v>
      </c>
      <c r="T28" s="118">
        <f t="shared" si="14"/>
        <v>0</v>
      </c>
      <c r="U28" s="110">
        <v>2212</v>
      </c>
      <c r="V28" s="110">
        <v>1284</v>
      </c>
      <c r="W28" s="110">
        <v>1695</v>
      </c>
      <c r="X28" s="137">
        <f t="shared" si="15"/>
        <v>4.814152560000001</v>
      </c>
      <c r="Y28" s="80">
        <v>700</v>
      </c>
    </row>
    <row r="29" spans="1:26" ht="17.25" customHeight="1">
      <c r="A29" s="168" t="s">
        <v>500</v>
      </c>
      <c r="B29" s="834">
        <v>87</v>
      </c>
      <c r="C29" s="834" t="s">
        <v>162</v>
      </c>
      <c r="D29" s="834">
        <v>28</v>
      </c>
      <c r="E29" s="822">
        <v>16980</v>
      </c>
      <c r="F29" s="824" t="s">
        <v>505</v>
      </c>
      <c r="G29" s="832">
        <v>895</v>
      </c>
      <c r="H29" s="584">
        <v>24417</v>
      </c>
      <c r="I29" s="101">
        <f>IF(Начало!$D$20=0,0,H29*(1-Начало!$D$20))</f>
        <v>0</v>
      </c>
      <c r="J29" s="129"/>
      <c r="K29" s="116"/>
      <c r="L29" s="471">
        <v>1831000</v>
      </c>
      <c r="M29" s="116"/>
      <c r="N29" s="1126"/>
      <c r="O29" s="1125"/>
      <c r="P29" s="1198"/>
      <c r="Q29" s="1198"/>
      <c r="R29" s="118">
        <f t="shared" si="12"/>
        <v>0</v>
      </c>
      <c r="S29" s="118">
        <f t="shared" si="13"/>
        <v>0</v>
      </c>
      <c r="T29" s="118">
        <f t="shared" si="14"/>
        <v>0</v>
      </c>
      <c r="U29" s="110">
        <v>2230</v>
      </c>
      <c r="V29" s="110">
        <v>1275</v>
      </c>
      <c r="W29" s="110">
        <v>2330</v>
      </c>
      <c r="X29" s="137">
        <f t="shared" si="15"/>
        <v>6.6247724999999997</v>
      </c>
      <c r="Y29" s="80">
        <v>925</v>
      </c>
    </row>
    <row r="30" spans="1:26" ht="17.25" customHeight="1" thickBot="1">
      <c r="A30" s="194" t="s">
        <v>501</v>
      </c>
      <c r="B30" s="836">
        <v>105</v>
      </c>
      <c r="C30" s="836" t="s">
        <v>162</v>
      </c>
      <c r="D30" s="836">
        <v>34.299999999999997</v>
      </c>
      <c r="E30" s="837">
        <v>20380</v>
      </c>
      <c r="F30" s="823" t="s">
        <v>505</v>
      </c>
      <c r="G30" s="826">
        <v>910</v>
      </c>
      <c r="H30" s="582">
        <v>32303</v>
      </c>
      <c r="I30" s="332">
        <f>IF(Начало!$D$20=0,0,H30*(1-Начало!$D$20))</f>
        <v>0</v>
      </c>
      <c r="J30" s="125"/>
      <c r="K30" s="116"/>
      <c r="L30" s="470">
        <v>2423000</v>
      </c>
      <c r="M30" s="116"/>
      <c r="N30" s="1126"/>
      <c r="O30" s="1125"/>
      <c r="P30" s="1198"/>
      <c r="Q30" s="1198"/>
      <c r="R30" s="118">
        <f t="shared" si="12"/>
        <v>0</v>
      </c>
      <c r="S30" s="118">
        <f t="shared" si="13"/>
        <v>0</v>
      </c>
      <c r="T30" s="118">
        <f t="shared" si="14"/>
        <v>0</v>
      </c>
      <c r="U30" s="110">
        <v>2230</v>
      </c>
      <c r="V30" s="110">
        <v>1275</v>
      </c>
      <c r="W30" s="110">
        <v>2330</v>
      </c>
      <c r="X30" s="137">
        <f t="shared" si="15"/>
        <v>6.6247724999999997</v>
      </c>
      <c r="Y30" s="80">
        <v>940</v>
      </c>
    </row>
  </sheetData>
  <mergeCells count="23">
    <mergeCell ref="T4:T5"/>
    <mergeCell ref="S4:S5"/>
    <mergeCell ref="R4:R5"/>
    <mergeCell ref="D4:D5"/>
    <mergeCell ref="L4:L5"/>
    <mergeCell ref="F4:F5"/>
    <mergeCell ref="J4:J5"/>
    <mergeCell ref="I4:I5"/>
    <mergeCell ref="H4:H5"/>
    <mergeCell ref="A18:J18"/>
    <mergeCell ref="G4:G5"/>
    <mergeCell ref="A6:J6"/>
    <mergeCell ref="E4:E5"/>
    <mergeCell ref="H1:J1"/>
    <mergeCell ref="B1:G1"/>
    <mergeCell ref="B2:G2"/>
    <mergeCell ref="B3:G3"/>
    <mergeCell ref="A1:A3"/>
    <mergeCell ref="H2:J2"/>
    <mergeCell ref="H3:J3"/>
    <mergeCell ref="A7:J7"/>
    <mergeCell ref="A4:A5"/>
    <mergeCell ref="B4:C4"/>
  </mergeCells>
  <phoneticPr fontId="9" type="noConversion"/>
  <printOptions horizontalCentered="1"/>
  <pageMargins left="0.59055118110236227" right="0.59055118110236227" top="0.59055118110236227" bottom="0.59055118110236227" header="0.51181102362204722" footer="0.51181102362204722"/>
  <pageSetup paperSize="9" scale="7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
    <tabColor theme="4" tint="-0.499984740745262"/>
  </sheetPr>
  <dimension ref="A1:AB99"/>
  <sheetViews>
    <sheetView zoomScaleNormal="100" zoomScaleSheetLayoutView="100" workbookViewId="0">
      <pane ySplit="6" topLeftCell="A7" activePane="bottomLeft" state="frozen"/>
      <selection pane="bottomLeft" activeCell="AA59" sqref="AA59"/>
    </sheetView>
  </sheetViews>
  <sheetFormatPr defaultColWidth="9" defaultRowHeight="12.75"/>
  <cols>
    <col min="1" max="1" width="21.7109375" style="19" customWidth="1"/>
    <col min="2" max="2" width="33.42578125" style="24" customWidth="1"/>
    <col min="3" max="3" width="10.28515625" style="13" customWidth="1"/>
    <col min="4" max="4" width="14.5703125" style="13" customWidth="1"/>
    <col min="5" max="5" width="9.85546875" style="13" customWidth="1"/>
    <col min="6" max="6" width="8.5703125" style="13" customWidth="1"/>
    <col min="7" max="7" width="12.5703125" style="18" customWidth="1"/>
    <col min="8" max="8" width="12.85546875" style="18" customWidth="1"/>
    <col min="9" max="10" width="5.85546875" style="18" customWidth="1"/>
    <col min="11" max="11" width="10" style="325" customWidth="1"/>
    <col min="12" max="12" width="8.42578125" style="88" customWidth="1"/>
    <col min="13" max="13" width="7.28515625" style="13" customWidth="1"/>
    <col min="14" max="14" width="1.7109375" style="13" customWidth="1"/>
    <col min="15" max="15" width="12.85546875" style="13" customWidth="1"/>
    <col min="16" max="16" width="11.7109375" style="85" customWidth="1"/>
    <col min="17" max="17" width="9" style="81" customWidth="1"/>
    <col min="18" max="18" width="9" style="13" customWidth="1"/>
    <col min="19" max="20" width="10.5703125" style="13" hidden="1" customWidth="1"/>
    <col min="21" max="21" width="10.85546875" style="13" hidden="1" customWidth="1"/>
    <col min="22" max="26" width="9" style="13" hidden="1" customWidth="1"/>
    <col min="27" max="27" width="12.85546875" style="1208" customWidth="1"/>
    <col min="28" max="28" width="9" style="1208" customWidth="1"/>
    <col min="29" max="16384" width="9" style="13"/>
  </cols>
  <sheetData>
    <row r="1" spans="1:28" ht="13.5" thickBot="1">
      <c r="A1" s="1701" t="s">
        <v>143</v>
      </c>
      <c r="B1" s="1510" t="s">
        <v>140</v>
      </c>
      <c r="C1" s="1469"/>
      <c r="D1" s="1469"/>
      <c r="E1" s="1469"/>
      <c r="F1" s="1469"/>
      <c r="G1" s="1469"/>
      <c r="H1" s="1469"/>
      <c r="I1" s="1470"/>
      <c r="J1" s="1133"/>
      <c r="K1" s="1621">
        <f>'VRF_Мультизональные системы'!Q6+'HRV_Приточные установки'!R5+Чиллеры!S6+Фанкойлы!S6+Руфтопы!R6+ККБ!S6+'Тепловые насосы'!Q6+RAC_multi!S8+PAC!S6+'PAC inverter'!S6+'PAC &gt; 22 кВт'!T6</f>
        <v>0</v>
      </c>
      <c r="L1" s="1621"/>
      <c r="M1" s="1694"/>
      <c r="N1" s="964"/>
      <c r="O1" s="960"/>
      <c r="P1" s="231"/>
    </row>
    <row r="2" spans="1:28" ht="14.25" thickTop="1" thickBot="1">
      <c r="A2" s="1702"/>
      <c r="B2" s="1514" t="s">
        <v>141</v>
      </c>
      <c r="C2" s="1471"/>
      <c r="D2" s="1471"/>
      <c r="E2" s="1471"/>
      <c r="F2" s="1471"/>
      <c r="G2" s="1471"/>
      <c r="H2" s="1471"/>
      <c r="I2" s="1472"/>
      <c r="J2" s="1134"/>
      <c r="K2" s="1527">
        <f>'VRF_Мультизональные системы'!R6+'HRV_Приточные установки'!S5+Чиллеры!T6+Фанкойлы!T6+Руфтопы!S6+ККБ!T6+'Тепловые насосы'!R6+RAC_multi!T8+PAC!T6+'PAC inverter'!T6+'PAC &gt; 22 кВт'!U6</f>
        <v>0</v>
      </c>
      <c r="L2" s="1528"/>
      <c r="M2" s="1707"/>
      <c r="N2" s="965"/>
      <c r="O2" s="966"/>
      <c r="P2" s="231"/>
    </row>
    <row r="3" spans="1:28" ht="14.25" thickTop="1" thickBot="1">
      <c r="A3" s="1703"/>
      <c r="B3" s="1515" t="s">
        <v>142</v>
      </c>
      <c r="C3" s="1456"/>
      <c r="D3" s="1456"/>
      <c r="E3" s="1456"/>
      <c r="F3" s="1456"/>
      <c r="G3" s="1456"/>
      <c r="H3" s="1456"/>
      <c r="I3" s="1457"/>
      <c r="J3" s="1132"/>
      <c r="K3" s="1649">
        <f>'VRF_Мультизональные системы'!S6+'HRV_Приточные установки'!T5+Чиллеры!U6+Фанкойлы!U6+Руфтопы!T6+ККБ!U6+'Тепловые насосы'!S6+RAC_multi!U8+PAC!U6+'PAC inverter'!U6+'PAC &gt; 22 кВт'!V6</f>
        <v>0</v>
      </c>
      <c r="L3" s="1649"/>
      <c r="M3" s="1708"/>
      <c r="N3" s="967"/>
      <c r="O3" s="963"/>
      <c r="P3" s="231"/>
    </row>
    <row r="4" spans="1:28" ht="28.5" customHeight="1">
      <c r="A4" s="1699" t="s">
        <v>172</v>
      </c>
      <c r="B4" s="1704" t="s">
        <v>264</v>
      </c>
      <c r="C4" s="313" t="s">
        <v>173</v>
      </c>
      <c r="D4" s="1706" t="s">
        <v>1475</v>
      </c>
      <c r="E4" s="1524" t="s">
        <v>874</v>
      </c>
      <c r="F4" s="1524" t="s">
        <v>938</v>
      </c>
      <c r="G4" s="314" t="s">
        <v>176</v>
      </c>
      <c r="H4" s="314" t="s">
        <v>873</v>
      </c>
      <c r="I4" s="1524" t="s">
        <v>13</v>
      </c>
      <c r="J4" s="1524" t="s">
        <v>1476</v>
      </c>
      <c r="K4" s="1678" t="s">
        <v>6</v>
      </c>
      <c r="L4" s="1680" t="s">
        <v>133</v>
      </c>
      <c r="M4" s="1464" t="s">
        <v>144</v>
      </c>
      <c r="O4" s="1516" t="s">
        <v>721</v>
      </c>
      <c r="P4" s="232"/>
      <c r="S4" s="95" t="s">
        <v>146</v>
      </c>
      <c r="T4" s="95" t="s">
        <v>150</v>
      </c>
      <c r="U4" s="95" t="s">
        <v>152</v>
      </c>
      <c r="V4" s="104" t="s">
        <v>138</v>
      </c>
      <c r="W4" s="104" t="s">
        <v>137</v>
      </c>
      <c r="X4" s="104" t="s">
        <v>134</v>
      </c>
      <c r="Y4" s="104" t="s">
        <v>135</v>
      </c>
      <c r="Z4" s="104" t="s">
        <v>136</v>
      </c>
      <c r="AA4" s="38"/>
      <c r="AB4" s="38"/>
    </row>
    <row r="5" spans="1:28" ht="20.25" customHeight="1" thickBot="1">
      <c r="A5" s="1700"/>
      <c r="B5" s="1705"/>
      <c r="C5" s="307" t="s">
        <v>178</v>
      </c>
      <c r="D5" s="1562"/>
      <c r="E5" s="1521"/>
      <c r="F5" s="1521"/>
      <c r="G5" s="307" t="s">
        <v>466</v>
      </c>
      <c r="H5" s="521" t="s">
        <v>466</v>
      </c>
      <c r="I5" s="1521"/>
      <c r="J5" s="1521"/>
      <c r="K5" s="1679"/>
      <c r="L5" s="1681"/>
      <c r="M5" s="1698"/>
      <c r="O5" s="1517"/>
      <c r="P5" s="232"/>
      <c r="AA5" s="83"/>
      <c r="AB5" s="83"/>
    </row>
    <row r="6" spans="1:28" ht="23.25" customHeight="1" thickBot="1">
      <c r="A6" s="1428" t="s">
        <v>132</v>
      </c>
      <c r="B6" s="1429"/>
      <c r="C6" s="1429"/>
      <c r="D6" s="1429"/>
      <c r="E6" s="1429"/>
      <c r="F6" s="1429"/>
      <c r="G6" s="1429"/>
      <c r="H6" s="1429"/>
      <c r="I6" s="1429"/>
      <c r="J6" s="1429"/>
      <c r="K6" s="1429"/>
      <c r="L6" s="1429"/>
      <c r="M6" s="1430"/>
      <c r="O6" s="655"/>
      <c r="P6" s="233"/>
      <c r="S6" s="138">
        <f>SUM(S8:S98)</f>
        <v>0</v>
      </c>
      <c r="T6" s="138">
        <f>SUM(T8:T98)</f>
        <v>0</v>
      </c>
      <c r="U6" s="138">
        <f>SUM(U8:U98)</f>
        <v>0</v>
      </c>
    </row>
    <row r="7" spans="1:28" ht="32.25" customHeight="1" thickBot="1">
      <c r="A7" s="1664" t="s">
        <v>1633</v>
      </c>
      <c r="B7" s="1665"/>
      <c r="C7" s="1665"/>
      <c r="D7" s="1665"/>
      <c r="E7" s="1665"/>
      <c r="F7" s="1665"/>
      <c r="G7" s="1665"/>
      <c r="H7" s="1665"/>
      <c r="I7" s="1665"/>
      <c r="J7" s="1665"/>
      <c r="K7" s="1665"/>
      <c r="L7" s="1665"/>
      <c r="M7" s="1666"/>
      <c r="O7" s="1159"/>
      <c r="P7" s="234"/>
      <c r="T7" s="109"/>
    </row>
    <row r="8" spans="1:28" ht="15" customHeight="1">
      <c r="A8" s="1682" t="s">
        <v>1449</v>
      </c>
      <c r="B8" s="854" t="s">
        <v>1450</v>
      </c>
      <c r="C8" s="455">
        <v>22.4</v>
      </c>
      <c r="D8" s="1685" t="s">
        <v>1564</v>
      </c>
      <c r="E8" s="326">
        <v>5.17</v>
      </c>
      <c r="F8" s="450" t="s">
        <v>1398</v>
      </c>
      <c r="G8" s="458" t="s">
        <v>1399</v>
      </c>
      <c r="H8" s="1278" t="s">
        <v>1451</v>
      </c>
      <c r="I8" s="450">
        <v>188</v>
      </c>
      <c r="J8" s="326" t="s">
        <v>162</v>
      </c>
      <c r="K8" s="1271">
        <v>7179</v>
      </c>
      <c r="L8" s="1269">
        <f>IF(Начало!$D$14=0,0,K8*(1-Начало!$D$14))</f>
        <v>0</v>
      </c>
      <c r="M8" s="1156"/>
      <c r="O8" s="475">
        <v>538000</v>
      </c>
      <c r="P8" s="1279"/>
      <c r="R8" s="1165"/>
      <c r="S8" s="1151">
        <f t="shared" ref="S8:S19" si="0">L8*M8</f>
        <v>0</v>
      </c>
      <c r="T8" s="147">
        <f t="shared" ref="T8:T19" si="1">IF(OR(V8="",M8=""),0,M8*V8)</f>
        <v>0</v>
      </c>
      <c r="U8" s="147">
        <f t="shared" ref="U8:U19" si="2">IF(OR(W8="",M8=""),0,M8*W8)</f>
        <v>0</v>
      </c>
      <c r="V8" s="320">
        <f t="shared" ref="V8:V19" si="3">(X8/1000)*(Y8/1000)*(Z8/1000)</f>
        <v>1.5228424999999999</v>
      </c>
      <c r="W8" s="1345">
        <v>204</v>
      </c>
      <c r="X8" s="109">
        <v>1025</v>
      </c>
      <c r="Y8" s="109">
        <v>1790</v>
      </c>
      <c r="Z8" s="109">
        <v>830</v>
      </c>
    </row>
    <row r="9" spans="1:28" ht="15" customHeight="1">
      <c r="A9" s="1683"/>
      <c r="B9" s="1153" t="s">
        <v>1452</v>
      </c>
      <c r="C9" s="1284">
        <v>28</v>
      </c>
      <c r="D9" s="1686"/>
      <c r="E9" s="1285">
        <v>6.81</v>
      </c>
      <c r="F9" s="40" t="s">
        <v>1401</v>
      </c>
      <c r="G9" s="111" t="s">
        <v>1399</v>
      </c>
      <c r="H9" s="1154" t="s">
        <v>1451</v>
      </c>
      <c r="I9" s="40">
        <v>188</v>
      </c>
      <c r="J9" s="1285" t="s">
        <v>162</v>
      </c>
      <c r="K9" s="1166">
        <v>7750</v>
      </c>
      <c r="L9" s="196">
        <f>IF(Начало!$D$14=0,0,K9*(1-Начало!$D$14))</f>
        <v>0</v>
      </c>
      <c r="M9" s="1157"/>
      <c r="O9" s="472">
        <v>581000</v>
      </c>
      <c r="P9" s="1279"/>
      <c r="R9" s="1165"/>
      <c r="S9" s="1151">
        <f t="shared" si="0"/>
        <v>0</v>
      </c>
      <c r="T9" s="147">
        <f t="shared" si="1"/>
        <v>0</v>
      </c>
      <c r="U9" s="147">
        <f t="shared" si="2"/>
        <v>0</v>
      </c>
      <c r="V9" s="320">
        <f t="shared" si="3"/>
        <v>1.5228424999999999</v>
      </c>
      <c r="W9" s="1345">
        <v>204</v>
      </c>
      <c r="X9" s="109">
        <v>1025</v>
      </c>
      <c r="Y9" s="109">
        <v>1790</v>
      </c>
      <c r="Z9" s="109">
        <v>830</v>
      </c>
    </row>
    <row r="10" spans="1:28" ht="15" customHeight="1">
      <c r="A10" s="1683"/>
      <c r="B10" s="1153" t="s">
        <v>1453</v>
      </c>
      <c r="C10" s="1284">
        <v>33.5</v>
      </c>
      <c r="D10" s="1686"/>
      <c r="E10" s="1285">
        <v>9.1300000000000008</v>
      </c>
      <c r="F10" s="40" t="s">
        <v>1403</v>
      </c>
      <c r="G10" s="111" t="s">
        <v>1399</v>
      </c>
      <c r="H10" s="1154" t="s">
        <v>1451</v>
      </c>
      <c r="I10" s="40">
        <v>188</v>
      </c>
      <c r="J10" s="1285" t="s">
        <v>162</v>
      </c>
      <c r="K10" s="1166">
        <v>8668</v>
      </c>
      <c r="L10" s="196">
        <f>IF(Начало!$D$14=0,0,K10*(1-Начало!$D$14))</f>
        <v>0</v>
      </c>
      <c r="M10" s="1157"/>
      <c r="O10" s="472">
        <v>650000</v>
      </c>
      <c r="P10" s="1279"/>
      <c r="R10" s="1165"/>
      <c r="S10" s="1151">
        <f t="shared" si="0"/>
        <v>0</v>
      </c>
      <c r="T10" s="147">
        <f t="shared" si="1"/>
        <v>0</v>
      </c>
      <c r="U10" s="147">
        <f t="shared" si="2"/>
        <v>0</v>
      </c>
      <c r="V10" s="320">
        <f t="shared" si="3"/>
        <v>1.5228424999999999</v>
      </c>
      <c r="W10" s="1345">
        <v>204</v>
      </c>
      <c r="X10" s="109">
        <v>1025</v>
      </c>
      <c r="Y10" s="109">
        <v>1790</v>
      </c>
      <c r="Z10" s="109">
        <v>830</v>
      </c>
    </row>
    <row r="11" spans="1:28" ht="15" customHeight="1">
      <c r="A11" s="1683"/>
      <c r="B11" s="1153" t="s">
        <v>1454</v>
      </c>
      <c r="C11" s="1284">
        <v>40</v>
      </c>
      <c r="D11" s="1686"/>
      <c r="E11" s="1285">
        <v>10.58</v>
      </c>
      <c r="F11" s="40" t="s">
        <v>1403</v>
      </c>
      <c r="G11" s="111" t="s">
        <v>1399</v>
      </c>
      <c r="H11" s="1154" t="s">
        <v>1451</v>
      </c>
      <c r="I11" s="40">
        <v>197</v>
      </c>
      <c r="J11" s="1285" t="s">
        <v>162</v>
      </c>
      <c r="K11" s="1166">
        <v>10289</v>
      </c>
      <c r="L11" s="196">
        <f>IF(Начало!$D$14=0,0,K11*(1-Начало!$D$14))</f>
        <v>0</v>
      </c>
      <c r="M11" s="1157"/>
      <c r="O11" s="472">
        <v>772000</v>
      </c>
      <c r="P11" s="1279"/>
      <c r="R11" s="1165"/>
      <c r="S11" s="1151">
        <f t="shared" si="0"/>
        <v>0</v>
      </c>
      <c r="T11" s="147">
        <f t="shared" si="1"/>
        <v>0</v>
      </c>
      <c r="U11" s="147">
        <f t="shared" si="2"/>
        <v>0</v>
      </c>
      <c r="V11" s="320">
        <f t="shared" si="3"/>
        <v>1.5228424999999999</v>
      </c>
      <c r="W11" s="1345">
        <v>213</v>
      </c>
      <c r="X11" s="109">
        <v>1025</v>
      </c>
      <c r="Y11" s="109">
        <v>1790</v>
      </c>
      <c r="Z11" s="109">
        <v>830</v>
      </c>
    </row>
    <row r="12" spans="1:28" ht="15" customHeight="1">
      <c r="A12" s="1683"/>
      <c r="B12" s="1153" t="s">
        <v>1455</v>
      </c>
      <c r="C12" s="1286">
        <v>45</v>
      </c>
      <c r="D12" s="1686"/>
      <c r="E12" s="1282">
        <v>12.26</v>
      </c>
      <c r="F12" s="443" t="s">
        <v>1406</v>
      </c>
      <c r="G12" s="444" t="s">
        <v>1399</v>
      </c>
      <c r="H12" s="1154" t="s">
        <v>1451</v>
      </c>
      <c r="I12" s="443">
        <v>197</v>
      </c>
      <c r="J12" s="1285" t="s">
        <v>162</v>
      </c>
      <c r="K12" s="1166">
        <v>11865</v>
      </c>
      <c r="L12" s="196">
        <f>IF(Начало!$D$14=0,0,K12*(1-Начало!$D$14))</f>
        <v>0</v>
      </c>
      <c r="M12" s="1157"/>
      <c r="O12" s="472">
        <v>890000</v>
      </c>
      <c r="P12" s="1279"/>
      <c r="R12" s="1165"/>
      <c r="S12" s="1151">
        <f t="shared" si="0"/>
        <v>0</v>
      </c>
      <c r="T12" s="147">
        <f t="shared" si="1"/>
        <v>0</v>
      </c>
      <c r="U12" s="147">
        <f t="shared" si="2"/>
        <v>0</v>
      </c>
      <c r="V12" s="320">
        <f t="shared" si="3"/>
        <v>1.5228424999999999</v>
      </c>
      <c r="W12" s="1345">
        <v>213</v>
      </c>
      <c r="X12" s="109">
        <v>1025</v>
      </c>
      <c r="Y12" s="109">
        <v>1790</v>
      </c>
      <c r="Z12" s="109">
        <v>830</v>
      </c>
    </row>
    <row r="13" spans="1:28" ht="15" customHeight="1">
      <c r="A13" s="1683"/>
      <c r="B13" s="1153" t="s">
        <v>1456</v>
      </c>
      <c r="C13" s="1286">
        <v>50</v>
      </c>
      <c r="D13" s="1686"/>
      <c r="E13" s="1282">
        <v>14.88</v>
      </c>
      <c r="F13" s="443" t="s">
        <v>1408</v>
      </c>
      <c r="G13" s="444" t="s">
        <v>370</v>
      </c>
      <c r="H13" s="1154" t="s">
        <v>371</v>
      </c>
      <c r="I13" s="443">
        <v>278</v>
      </c>
      <c r="J13" s="1285" t="s">
        <v>162</v>
      </c>
      <c r="K13" s="1166">
        <v>13307</v>
      </c>
      <c r="L13" s="196">
        <f>IF(Начало!$D$14=0,0,K13*(1-Начало!$D$14))</f>
        <v>0</v>
      </c>
      <c r="M13" s="1157"/>
      <c r="O13" s="472">
        <v>998000</v>
      </c>
      <c r="P13" s="1279"/>
      <c r="R13" s="1165"/>
      <c r="S13" s="1151">
        <f t="shared" si="0"/>
        <v>0</v>
      </c>
      <c r="T13" s="147">
        <f t="shared" si="1"/>
        <v>0</v>
      </c>
      <c r="U13" s="147">
        <f t="shared" si="2"/>
        <v>0</v>
      </c>
      <c r="V13" s="320">
        <f t="shared" si="3"/>
        <v>1.9154789999999999</v>
      </c>
      <c r="W13" s="1345">
        <v>297</v>
      </c>
      <c r="X13" s="109">
        <v>1305</v>
      </c>
      <c r="Y13" s="109">
        <v>1790</v>
      </c>
      <c r="Z13" s="109">
        <v>820</v>
      </c>
    </row>
    <row r="14" spans="1:28" ht="15" customHeight="1">
      <c r="A14" s="1683"/>
      <c r="B14" s="1153" t="s">
        <v>1457</v>
      </c>
      <c r="C14" s="1286">
        <v>56</v>
      </c>
      <c r="D14" s="1686"/>
      <c r="E14" s="1282">
        <v>17.45</v>
      </c>
      <c r="F14" s="443" t="s">
        <v>1410</v>
      </c>
      <c r="G14" s="444" t="s">
        <v>370</v>
      </c>
      <c r="H14" s="1154" t="s">
        <v>371</v>
      </c>
      <c r="I14" s="443">
        <v>278</v>
      </c>
      <c r="J14" s="1285" t="s">
        <v>162</v>
      </c>
      <c r="K14" s="1166">
        <v>13981</v>
      </c>
      <c r="L14" s="196">
        <f>IF(Начало!$D$14=0,0,K14*(1-Начало!$D$14))</f>
        <v>0</v>
      </c>
      <c r="M14" s="1157"/>
      <c r="O14" s="472">
        <v>1049000</v>
      </c>
      <c r="P14" s="1279"/>
      <c r="R14" s="1165"/>
      <c r="S14" s="1151">
        <f t="shared" si="0"/>
        <v>0</v>
      </c>
      <c r="T14" s="147">
        <f t="shared" si="1"/>
        <v>0</v>
      </c>
      <c r="U14" s="147">
        <f t="shared" si="2"/>
        <v>0</v>
      </c>
      <c r="V14" s="320">
        <f t="shared" si="3"/>
        <v>1.9154789999999999</v>
      </c>
      <c r="W14" s="1345">
        <v>297</v>
      </c>
      <c r="X14" s="109">
        <v>1305</v>
      </c>
      <c r="Y14" s="109">
        <v>1790</v>
      </c>
      <c r="Z14" s="109">
        <v>820</v>
      </c>
    </row>
    <row r="15" spans="1:28" ht="15" customHeight="1">
      <c r="A15" s="1683"/>
      <c r="B15" s="1153" t="s">
        <v>1458</v>
      </c>
      <c r="C15" s="1286">
        <v>61.5</v>
      </c>
      <c r="D15" s="1686"/>
      <c r="E15" s="1282">
        <v>20.23</v>
      </c>
      <c r="F15" s="443" t="s">
        <v>1410</v>
      </c>
      <c r="G15" s="444" t="s">
        <v>370</v>
      </c>
      <c r="H15" s="1154" t="s">
        <v>371</v>
      </c>
      <c r="I15" s="443">
        <v>278</v>
      </c>
      <c r="J15" s="1285" t="s">
        <v>162</v>
      </c>
      <c r="K15" s="1166">
        <v>14274</v>
      </c>
      <c r="L15" s="196">
        <f>IF(Начало!$D$14=0,0,K15*(1-Начало!$D$14))</f>
        <v>0</v>
      </c>
      <c r="M15" s="1157"/>
      <c r="O15" s="472">
        <v>1071000</v>
      </c>
      <c r="P15" s="1279"/>
      <c r="R15" s="1165"/>
      <c r="S15" s="1151">
        <f t="shared" si="0"/>
        <v>0</v>
      </c>
      <c r="T15" s="147">
        <f t="shared" si="1"/>
        <v>0</v>
      </c>
      <c r="U15" s="147">
        <f t="shared" si="2"/>
        <v>0</v>
      </c>
      <c r="V15" s="320">
        <f t="shared" si="3"/>
        <v>1.9154789999999999</v>
      </c>
      <c r="W15" s="1345">
        <v>297</v>
      </c>
      <c r="X15" s="109">
        <v>1305</v>
      </c>
      <c r="Y15" s="109">
        <v>1790</v>
      </c>
      <c r="Z15" s="109">
        <v>820</v>
      </c>
    </row>
    <row r="16" spans="1:28" ht="15" customHeight="1">
      <c r="A16" s="1683"/>
      <c r="B16" s="1153" t="s">
        <v>1459</v>
      </c>
      <c r="C16" s="1284">
        <v>67</v>
      </c>
      <c r="D16" s="1686"/>
      <c r="E16" s="1285">
        <v>20.68</v>
      </c>
      <c r="F16" s="40" t="s">
        <v>1413</v>
      </c>
      <c r="G16" s="111" t="s">
        <v>1414</v>
      </c>
      <c r="H16" s="1154" t="s">
        <v>1460</v>
      </c>
      <c r="I16" s="40">
        <v>338</v>
      </c>
      <c r="J16" s="1285" t="s">
        <v>162</v>
      </c>
      <c r="K16" s="1166">
        <v>15954</v>
      </c>
      <c r="L16" s="196">
        <f>IF(Начало!$D$14=0,0,K16*(1-Начало!$D$14))</f>
        <v>0</v>
      </c>
      <c r="M16" s="1157"/>
      <c r="O16" s="472">
        <v>1197000</v>
      </c>
      <c r="P16" s="1279"/>
      <c r="R16" s="1165"/>
      <c r="S16" s="1151">
        <f t="shared" si="0"/>
        <v>0</v>
      </c>
      <c r="T16" s="147">
        <f t="shared" si="1"/>
        <v>0</v>
      </c>
      <c r="U16" s="147">
        <f t="shared" si="2"/>
        <v>0</v>
      </c>
      <c r="V16" s="320">
        <f t="shared" si="3"/>
        <v>2.5086599999999999</v>
      </c>
      <c r="W16" s="1345">
        <v>362</v>
      </c>
      <c r="X16" s="109">
        <v>1650</v>
      </c>
      <c r="Y16" s="109">
        <v>1810</v>
      </c>
      <c r="Z16" s="109">
        <v>840</v>
      </c>
    </row>
    <row r="17" spans="1:26" ht="15" customHeight="1">
      <c r="A17" s="1683"/>
      <c r="B17" s="1153" t="s">
        <v>1461</v>
      </c>
      <c r="C17" s="1284">
        <v>73</v>
      </c>
      <c r="D17" s="1686"/>
      <c r="E17" s="1285">
        <v>23.4</v>
      </c>
      <c r="F17" s="40" t="s">
        <v>1413</v>
      </c>
      <c r="G17" s="111" t="s">
        <v>1414</v>
      </c>
      <c r="H17" s="1154" t="s">
        <v>1460</v>
      </c>
      <c r="I17" s="40">
        <v>338</v>
      </c>
      <c r="J17" s="1285" t="s">
        <v>162</v>
      </c>
      <c r="K17" s="1166">
        <v>16424</v>
      </c>
      <c r="L17" s="196">
        <f>IF(Начало!$D$14=0,0,K17*(1-Начало!$D$14))</f>
        <v>0</v>
      </c>
      <c r="M17" s="1157"/>
      <c r="O17" s="472">
        <v>1232000</v>
      </c>
      <c r="P17" s="1279"/>
      <c r="R17" s="1165"/>
      <c r="S17" s="1151">
        <f t="shared" si="0"/>
        <v>0</v>
      </c>
      <c r="T17" s="147">
        <f t="shared" si="1"/>
        <v>0</v>
      </c>
      <c r="U17" s="147">
        <f t="shared" si="2"/>
        <v>0</v>
      </c>
      <c r="V17" s="320">
        <f t="shared" si="3"/>
        <v>2.5086599999999999</v>
      </c>
      <c r="W17" s="1345">
        <v>362</v>
      </c>
      <c r="X17" s="109">
        <v>1650</v>
      </c>
      <c r="Y17" s="109">
        <v>1810</v>
      </c>
      <c r="Z17" s="109">
        <v>840</v>
      </c>
    </row>
    <row r="18" spans="1:26" ht="15" customHeight="1">
      <c r="A18" s="1683"/>
      <c r="B18" s="1153" t="s">
        <v>1462</v>
      </c>
      <c r="C18" s="1284">
        <v>78.5</v>
      </c>
      <c r="D18" s="1686"/>
      <c r="E18" s="1285">
        <v>26.08</v>
      </c>
      <c r="F18" s="40" t="s">
        <v>1413</v>
      </c>
      <c r="G18" s="111" t="s">
        <v>1414</v>
      </c>
      <c r="H18" s="1154" t="s">
        <v>1460</v>
      </c>
      <c r="I18" s="40">
        <v>338</v>
      </c>
      <c r="J18" s="1285" t="s">
        <v>162</v>
      </c>
      <c r="K18" s="1166">
        <v>17196</v>
      </c>
      <c r="L18" s="196">
        <f>IF(Начало!$D$14=0,0,K18*(1-Начало!$D$14))</f>
        <v>0</v>
      </c>
      <c r="M18" s="1157"/>
      <c r="O18" s="472">
        <v>1290000</v>
      </c>
      <c r="P18" s="1279"/>
      <c r="R18" s="1165"/>
      <c r="S18" s="1151">
        <f t="shared" si="0"/>
        <v>0</v>
      </c>
      <c r="T18" s="147">
        <f t="shared" si="1"/>
        <v>0</v>
      </c>
      <c r="U18" s="147">
        <f t="shared" si="2"/>
        <v>0</v>
      </c>
      <c r="V18" s="320">
        <f t="shared" si="3"/>
        <v>2.5086599999999999</v>
      </c>
      <c r="W18" s="1345">
        <v>362</v>
      </c>
      <c r="X18" s="109">
        <v>1650</v>
      </c>
      <c r="Y18" s="109">
        <v>1810</v>
      </c>
      <c r="Z18" s="109">
        <v>840</v>
      </c>
    </row>
    <row r="19" spans="1:26" ht="15" customHeight="1" thickBot="1">
      <c r="A19" s="1684"/>
      <c r="B19" s="23" t="s">
        <v>1463</v>
      </c>
      <c r="C19" s="449">
        <v>85</v>
      </c>
      <c r="D19" s="1687"/>
      <c r="E19" s="327">
        <v>29.51</v>
      </c>
      <c r="F19" s="452" t="s">
        <v>1413</v>
      </c>
      <c r="G19" s="453" t="s">
        <v>1414</v>
      </c>
      <c r="H19" s="1274" t="s">
        <v>1460</v>
      </c>
      <c r="I19" s="452">
        <v>338</v>
      </c>
      <c r="J19" s="327" t="s">
        <v>162</v>
      </c>
      <c r="K19" s="1272">
        <v>18229</v>
      </c>
      <c r="L19" s="1270">
        <f>IF(Начало!$D$14=0,0,K19*(1-Начало!$D$14))</f>
        <v>0</v>
      </c>
      <c r="M19" s="1158"/>
      <c r="O19" s="564">
        <v>1367000</v>
      </c>
      <c r="P19" s="1279"/>
      <c r="R19" s="1165"/>
      <c r="S19" s="1151">
        <f t="shared" si="0"/>
        <v>0</v>
      </c>
      <c r="T19" s="147">
        <f t="shared" si="1"/>
        <v>0</v>
      </c>
      <c r="U19" s="147">
        <f t="shared" si="2"/>
        <v>0</v>
      </c>
      <c r="V19" s="320">
        <f t="shared" si="3"/>
        <v>2.5086599999999999</v>
      </c>
      <c r="W19" s="1345">
        <v>362</v>
      </c>
      <c r="X19" s="109">
        <v>1650</v>
      </c>
      <c r="Y19" s="109">
        <v>1810</v>
      </c>
      <c r="Z19" s="109">
        <v>840</v>
      </c>
    </row>
    <row r="20" spans="1:26" ht="24" customHeight="1" thickBot="1">
      <c r="A20" s="1664" t="s">
        <v>1487</v>
      </c>
      <c r="B20" s="1665"/>
      <c r="C20" s="1665"/>
      <c r="D20" s="1665"/>
      <c r="E20" s="1665"/>
      <c r="F20" s="1665"/>
      <c r="G20" s="1665"/>
      <c r="H20" s="1665"/>
      <c r="I20" s="1665"/>
      <c r="J20" s="1665"/>
      <c r="K20" s="1665"/>
      <c r="L20" s="1665"/>
      <c r="M20" s="1666"/>
      <c r="O20" s="1159"/>
      <c r="P20" s="234"/>
      <c r="T20" s="109"/>
    </row>
    <row r="21" spans="1:26" ht="15" customHeight="1">
      <c r="A21" s="1682" t="s">
        <v>1449</v>
      </c>
      <c r="B21" s="854" t="s">
        <v>1450</v>
      </c>
      <c r="C21" s="455">
        <v>22.4</v>
      </c>
      <c r="D21" s="1685" t="s">
        <v>1564</v>
      </c>
      <c r="E21" s="326">
        <v>5.17</v>
      </c>
      <c r="F21" s="450" t="s">
        <v>1398</v>
      </c>
      <c r="G21" s="458" t="s">
        <v>1399</v>
      </c>
      <c r="H21" s="1152" t="s">
        <v>1451</v>
      </c>
      <c r="I21" s="450">
        <v>188</v>
      </c>
      <c r="J21" s="326" t="s">
        <v>162</v>
      </c>
      <c r="K21" s="1239">
        <v>6837</v>
      </c>
      <c r="L21" s="1139">
        <f>IF(Начало!$D$14=0,0,K21*(1-Начало!$D$14))</f>
        <v>0</v>
      </c>
      <c r="M21" s="1156"/>
      <c r="O21" s="475">
        <v>538000</v>
      </c>
      <c r="P21" s="1141"/>
      <c r="R21" s="1165"/>
      <c r="S21" s="1151">
        <f t="shared" ref="S21:S32" si="4">L21*M21</f>
        <v>0</v>
      </c>
      <c r="T21" s="147">
        <f t="shared" ref="T21:T32" si="5">IF(OR(V21="",M21=""),0,M21*V21)</f>
        <v>0</v>
      </c>
      <c r="U21" s="147">
        <f t="shared" ref="U21:U32" si="6">IF(OR(W21="",M21=""),0,M21*W21)</f>
        <v>0</v>
      </c>
      <c r="V21" s="320">
        <f t="shared" ref="V21:V32" si="7">(X21/1000)*(Y21/1000)*(Z21/1000)</f>
        <v>1.5228424999999999</v>
      </c>
      <c r="W21" s="1345">
        <v>204</v>
      </c>
      <c r="X21" s="109">
        <v>1025</v>
      </c>
      <c r="Y21" s="109">
        <v>1790</v>
      </c>
      <c r="Z21" s="109">
        <v>830</v>
      </c>
    </row>
    <row r="22" spans="1:26" ht="15" customHeight="1">
      <c r="A22" s="1683"/>
      <c r="B22" s="1153" t="s">
        <v>1452</v>
      </c>
      <c r="C22" s="93">
        <v>28</v>
      </c>
      <c r="D22" s="1686"/>
      <c r="E22" s="70">
        <v>6.81</v>
      </c>
      <c r="F22" s="40" t="s">
        <v>1401</v>
      </c>
      <c r="G22" s="111" t="s">
        <v>1399</v>
      </c>
      <c r="H22" s="1154" t="s">
        <v>1451</v>
      </c>
      <c r="I22" s="40">
        <v>188</v>
      </c>
      <c r="J22" s="70" t="s">
        <v>162</v>
      </c>
      <c r="K22" s="1166">
        <v>7381</v>
      </c>
      <c r="L22" s="196">
        <f>IF(Начало!$D$14=0,0,K22*(1-Начало!$D$14))</f>
        <v>0</v>
      </c>
      <c r="M22" s="1157"/>
      <c r="O22" s="472">
        <v>581000</v>
      </c>
      <c r="P22" s="1141"/>
      <c r="R22" s="1165"/>
      <c r="S22" s="1151">
        <f t="shared" si="4"/>
        <v>0</v>
      </c>
      <c r="T22" s="147">
        <f t="shared" si="5"/>
        <v>0</v>
      </c>
      <c r="U22" s="147">
        <f t="shared" si="6"/>
        <v>0</v>
      </c>
      <c r="V22" s="320">
        <f t="shared" si="7"/>
        <v>1.5228424999999999</v>
      </c>
      <c r="W22" s="1345">
        <v>204</v>
      </c>
      <c r="X22" s="109">
        <v>1025</v>
      </c>
      <c r="Y22" s="109">
        <v>1790</v>
      </c>
      <c r="Z22" s="109">
        <v>830</v>
      </c>
    </row>
    <row r="23" spans="1:26" ht="15" customHeight="1">
      <c r="A23" s="1683"/>
      <c r="B23" s="1153" t="s">
        <v>1453</v>
      </c>
      <c r="C23" s="93">
        <v>33.5</v>
      </c>
      <c r="D23" s="1686"/>
      <c r="E23" s="70">
        <v>9.1300000000000008</v>
      </c>
      <c r="F23" s="40" t="s">
        <v>1403</v>
      </c>
      <c r="G23" s="111" t="s">
        <v>1399</v>
      </c>
      <c r="H23" s="1154" t="s">
        <v>1451</v>
      </c>
      <c r="I23" s="40">
        <v>188</v>
      </c>
      <c r="J23" s="70" t="s">
        <v>162</v>
      </c>
      <c r="K23" s="1166">
        <v>8255</v>
      </c>
      <c r="L23" s="196">
        <f>IF(Начало!$D$14=0,0,K23*(1-Начало!$D$14))</f>
        <v>0</v>
      </c>
      <c r="M23" s="1157"/>
      <c r="O23" s="472">
        <v>650000</v>
      </c>
      <c r="P23" s="1141"/>
      <c r="R23" s="1165"/>
      <c r="S23" s="1151">
        <f t="shared" si="4"/>
        <v>0</v>
      </c>
      <c r="T23" s="147">
        <f t="shared" si="5"/>
        <v>0</v>
      </c>
      <c r="U23" s="147">
        <f t="shared" si="6"/>
        <v>0</v>
      </c>
      <c r="V23" s="320">
        <f t="shared" si="7"/>
        <v>1.5228424999999999</v>
      </c>
      <c r="W23" s="1345">
        <v>204</v>
      </c>
      <c r="X23" s="109">
        <v>1025</v>
      </c>
      <c r="Y23" s="109">
        <v>1790</v>
      </c>
      <c r="Z23" s="109">
        <v>830</v>
      </c>
    </row>
    <row r="24" spans="1:26" ht="15" customHeight="1">
      <c r="A24" s="1683"/>
      <c r="B24" s="1153" t="s">
        <v>1454</v>
      </c>
      <c r="C24" s="93">
        <v>40</v>
      </c>
      <c r="D24" s="1686"/>
      <c r="E24" s="70">
        <v>10.58</v>
      </c>
      <c r="F24" s="40" t="s">
        <v>1403</v>
      </c>
      <c r="G24" s="111" t="s">
        <v>1399</v>
      </c>
      <c r="H24" s="1154" t="s">
        <v>1451</v>
      </c>
      <c r="I24" s="40">
        <v>197</v>
      </c>
      <c r="J24" s="70" t="s">
        <v>162</v>
      </c>
      <c r="K24" s="1166">
        <v>9799</v>
      </c>
      <c r="L24" s="196">
        <f>IF(Начало!$D$14=0,0,K24*(1-Начало!$D$14))</f>
        <v>0</v>
      </c>
      <c r="M24" s="1157"/>
      <c r="O24" s="472">
        <v>772000</v>
      </c>
      <c r="P24" s="1141"/>
      <c r="R24" s="1165"/>
      <c r="S24" s="1151">
        <f t="shared" si="4"/>
        <v>0</v>
      </c>
      <c r="T24" s="147">
        <f t="shared" si="5"/>
        <v>0</v>
      </c>
      <c r="U24" s="147">
        <f t="shared" si="6"/>
        <v>0</v>
      </c>
      <c r="V24" s="320">
        <f t="shared" si="7"/>
        <v>1.5228424999999999</v>
      </c>
      <c r="W24" s="1345">
        <v>213</v>
      </c>
      <c r="X24" s="109">
        <v>1025</v>
      </c>
      <c r="Y24" s="109">
        <v>1790</v>
      </c>
      <c r="Z24" s="109">
        <v>830</v>
      </c>
    </row>
    <row r="25" spans="1:26" ht="15" customHeight="1">
      <c r="A25" s="1683"/>
      <c r="B25" s="1153" t="s">
        <v>1455</v>
      </c>
      <c r="C25" s="1148">
        <v>45</v>
      </c>
      <c r="D25" s="1686"/>
      <c r="E25" s="1143">
        <v>12.26</v>
      </c>
      <c r="F25" s="443" t="s">
        <v>1406</v>
      </c>
      <c r="G25" s="444" t="s">
        <v>1399</v>
      </c>
      <c r="H25" s="1154" t="s">
        <v>1451</v>
      </c>
      <c r="I25" s="443">
        <v>197</v>
      </c>
      <c r="J25" s="70" t="s">
        <v>162</v>
      </c>
      <c r="K25" s="1166">
        <v>11300</v>
      </c>
      <c r="L25" s="196">
        <f>IF(Начало!$D$14=0,0,K25*(1-Начало!$D$14))</f>
        <v>0</v>
      </c>
      <c r="M25" s="1157"/>
      <c r="O25" s="472">
        <v>890000</v>
      </c>
      <c r="P25" s="1141"/>
      <c r="R25" s="1165"/>
      <c r="S25" s="1151">
        <f t="shared" si="4"/>
        <v>0</v>
      </c>
      <c r="T25" s="147">
        <f t="shared" si="5"/>
        <v>0</v>
      </c>
      <c r="U25" s="147">
        <f t="shared" si="6"/>
        <v>0</v>
      </c>
      <c r="V25" s="320">
        <f t="shared" si="7"/>
        <v>1.5228424999999999</v>
      </c>
      <c r="W25" s="1345">
        <v>213</v>
      </c>
      <c r="X25" s="109">
        <v>1025</v>
      </c>
      <c r="Y25" s="109">
        <v>1790</v>
      </c>
      <c r="Z25" s="109">
        <v>830</v>
      </c>
    </row>
    <row r="26" spans="1:26" ht="15" customHeight="1">
      <c r="A26" s="1683"/>
      <c r="B26" s="1153" t="s">
        <v>1456</v>
      </c>
      <c r="C26" s="1148">
        <v>50</v>
      </c>
      <c r="D26" s="1686"/>
      <c r="E26" s="1143">
        <v>14.88</v>
      </c>
      <c r="F26" s="443" t="s">
        <v>1408</v>
      </c>
      <c r="G26" s="444" t="s">
        <v>370</v>
      </c>
      <c r="H26" s="1154" t="s">
        <v>371</v>
      </c>
      <c r="I26" s="443">
        <v>278</v>
      </c>
      <c r="J26" s="70" t="s">
        <v>162</v>
      </c>
      <c r="K26" s="1166">
        <v>12673</v>
      </c>
      <c r="L26" s="196">
        <f>IF(Начало!$D$14=0,0,K26*(1-Начало!$D$14))</f>
        <v>0</v>
      </c>
      <c r="M26" s="1157"/>
      <c r="O26" s="472">
        <v>998000</v>
      </c>
      <c r="P26" s="1141"/>
      <c r="R26" s="1165"/>
      <c r="S26" s="1151">
        <f t="shared" si="4"/>
        <v>0</v>
      </c>
      <c r="T26" s="147">
        <f t="shared" si="5"/>
        <v>0</v>
      </c>
      <c r="U26" s="147">
        <f t="shared" si="6"/>
        <v>0</v>
      </c>
      <c r="V26" s="320">
        <f t="shared" si="7"/>
        <v>1.9154789999999999</v>
      </c>
      <c r="W26" s="1345">
        <v>297</v>
      </c>
      <c r="X26" s="109">
        <v>1305</v>
      </c>
      <c r="Y26" s="109">
        <v>1790</v>
      </c>
      <c r="Z26" s="109">
        <v>820</v>
      </c>
    </row>
    <row r="27" spans="1:26" ht="15" customHeight="1">
      <c r="A27" s="1683"/>
      <c r="B27" s="1153" t="s">
        <v>1457</v>
      </c>
      <c r="C27" s="1148">
        <v>56</v>
      </c>
      <c r="D27" s="1686"/>
      <c r="E27" s="1143">
        <v>17.45</v>
      </c>
      <c r="F27" s="443" t="s">
        <v>1410</v>
      </c>
      <c r="G27" s="444" t="s">
        <v>370</v>
      </c>
      <c r="H27" s="1154" t="s">
        <v>371</v>
      </c>
      <c r="I27" s="443">
        <v>278</v>
      </c>
      <c r="J27" s="70" t="s">
        <v>162</v>
      </c>
      <c r="K27" s="1166">
        <v>13315</v>
      </c>
      <c r="L27" s="196">
        <f>IF(Начало!$D$14=0,0,K27*(1-Начало!$D$14))</f>
        <v>0</v>
      </c>
      <c r="M27" s="1157"/>
      <c r="O27" s="472">
        <v>1049000</v>
      </c>
      <c r="P27" s="1141"/>
      <c r="R27" s="1165"/>
      <c r="S27" s="1151">
        <f t="shared" si="4"/>
        <v>0</v>
      </c>
      <c r="T27" s="147">
        <f t="shared" si="5"/>
        <v>0</v>
      </c>
      <c r="U27" s="147">
        <f t="shared" si="6"/>
        <v>0</v>
      </c>
      <c r="V27" s="320">
        <f t="shared" si="7"/>
        <v>1.9154789999999999</v>
      </c>
      <c r="W27" s="1345">
        <v>297</v>
      </c>
      <c r="X27" s="109">
        <v>1305</v>
      </c>
      <c r="Y27" s="109">
        <v>1790</v>
      </c>
      <c r="Z27" s="109">
        <v>820</v>
      </c>
    </row>
    <row r="28" spans="1:26" ht="15" customHeight="1">
      <c r="A28" s="1683"/>
      <c r="B28" s="1153" t="s">
        <v>1458</v>
      </c>
      <c r="C28" s="1148">
        <v>61.5</v>
      </c>
      <c r="D28" s="1686"/>
      <c r="E28" s="1143">
        <v>20.23</v>
      </c>
      <c r="F28" s="443" t="s">
        <v>1410</v>
      </c>
      <c r="G28" s="444" t="s">
        <v>370</v>
      </c>
      <c r="H28" s="1154" t="s">
        <v>371</v>
      </c>
      <c r="I28" s="443">
        <v>278</v>
      </c>
      <c r="J28" s="70" t="s">
        <v>162</v>
      </c>
      <c r="K28" s="1166">
        <v>13594</v>
      </c>
      <c r="L28" s="196">
        <f>IF(Начало!$D$14=0,0,K28*(1-Начало!$D$14))</f>
        <v>0</v>
      </c>
      <c r="M28" s="1157"/>
      <c r="O28" s="472">
        <v>1071000</v>
      </c>
      <c r="P28" s="1141"/>
      <c r="R28" s="1165"/>
      <c r="S28" s="1151">
        <f t="shared" si="4"/>
        <v>0</v>
      </c>
      <c r="T28" s="147">
        <f t="shared" si="5"/>
        <v>0</v>
      </c>
      <c r="U28" s="147">
        <f t="shared" si="6"/>
        <v>0</v>
      </c>
      <c r="V28" s="320">
        <f t="shared" si="7"/>
        <v>1.9154789999999999</v>
      </c>
      <c r="W28" s="1345">
        <v>297</v>
      </c>
      <c r="X28" s="109">
        <v>1305</v>
      </c>
      <c r="Y28" s="109">
        <v>1790</v>
      </c>
      <c r="Z28" s="109">
        <v>820</v>
      </c>
    </row>
    <row r="29" spans="1:26" ht="15" customHeight="1">
      <c r="A29" s="1683"/>
      <c r="B29" s="1153" t="s">
        <v>1459</v>
      </c>
      <c r="C29" s="93">
        <v>67</v>
      </c>
      <c r="D29" s="1686"/>
      <c r="E29" s="70">
        <v>20.68</v>
      </c>
      <c r="F29" s="40" t="s">
        <v>1413</v>
      </c>
      <c r="G29" s="111" t="s">
        <v>1414</v>
      </c>
      <c r="H29" s="1154" t="s">
        <v>1460</v>
      </c>
      <c r="I29" s="40">
        <v>338</v>
      </c>
      <c r="J29" s="70" t="s">
        <v>162</v>
      </c>
      <c r="K29" s="1166">
        <v>15194</v>
      </c>
      <c r="L29" s="196">
        <f>IF(Начало!$D$14=0,0,K29*(1-Начало!$D$14))</f>
        <v>0</v>
      </c>
      <c r="M29" s="1157"/>
      <c r="O29" s="472">
        <v>1197000</v>
      </c>
      <c r="P29" s="1141"/>
      <c r="R29" s="1165"/>
      <c r="S29" s="1151">
        <f t="shared" si="4"/>
        <v>0</v>
      </c>
      <c r="T29" s="147">
        <f t="shared" si="5"/>
        <v>0</v>
      </c>
      <c r="U29" s="147">
        <f t="shared" si="6"/>
        <v>0</v>
      </c>
      <c r="V29" s="320">
        <f t="shared" si="7"/>
        <v>2.5086599999999999</v>
      </c>
      <c r="W29" s="1345">
        <v>362</v>
      </c>
      <c r="X29" s="109">
        <v>1650</v>
      </c>
      <c r="Y29" s="109">
        <v>1810</v>
      </c>
      <c r="Z29" s="109">
        <v>840</v>
      </c>
    </row>
    <row r="30" spans="1:26" ht="15" customHeight="1">
      <c r="A30" s="1683"/>
      <c r="B30" s="1153" t="s">
        <v>1461</v>
      </c>
      <c r="C30" s="93">
        <v>73</v>
      </c>
      <c r="D30" s="1686"/>
      <c r="E30" s="70">
        <v>23.4</v>
      </c>
      <c r="F30" s="40" t="s">
        <v>1413</v>
      </c>
      <c r="G30" s="111" t="s">
        <v>1414</v>
      </c>
      <c r="H30" s="1154" t="s">
        <v>1460</v>
      </c>
      <c r="I30" s="40">
        <v>338</v>
      </c>
      <c r="J30" s="70" t="s">
        <v>162</v>
      </c>
      <c r="K30" s="1166">
        <v>15642</v>
      </c>
      <c r="L30" s="196">
        <f>IF(Начало!$D$14=0,0,K30*(1-Начало!$D$14))</f>
        <v>0</v>
      </c>
      <c r="M30" s="1157"/>
      <c r="O30" s="472">
        <v>1232000</v>
      </c>
      <c r="P30" s="1141"/>
      <c r="R30" s="1165"/>
      <c r="S30" s="1151">
        <f t="shared" si="4"/>
        <v>0</v>
      </c>
      <c r="T30" s="147">
        <f t="shared" si="5"/>
        <v>0</v>
      </c>
      <c r="U30" s="147">
        <f t="shared" si="6"/>
        <v>0</v>
      </c>
      <c r="V30" s="320">
        <f t="shared" si="7"/>
        <v>2.5086599999999999</v>
      </c>
      <c r="W30" s="1345">
        <v>362</v>
      </c>
      <c r="X30" s="109">
        <v>1650</v>
      </c>
      <c r="Y30" s="109">
        <v>1810</v>
      </c>
      <c r="Z30" s="109">
        <v>840</v>
      </c>
    </row>
    <row r="31" spans="1:26" ht="15" customHeight="1">
      <c r="A31" s="1683"/>
      <c r="B31" s="1153" t="s">
        <v>1462</v>
      </c>
      <c r="C31" s="93">
        <v>78.5</v>
      </c>
      <c r="D31" s="1686"/>
      <c r="E31" s="70">
        <v>26.08</v>
      </c>
      <c r="F31" s="40" t="s">
        <v>1413</v>
      </c>
      <c r="G31" s="111" t="s">
        <v>1414</v>
      </c>
      <c r="H31" s="1154" t="s">
        <v>1460</v>
      </c>
      <c r="I31" s="40">
        <v>338</v>
      </c>
      <c r="J31" s="70" t="s">
        <v>162</v>
      </c>
      <c r="K31" s="1166">
        <v>16377</v>
      </c>
      <c r="L31" s="196">
        <f>IF(Начало!$D$14=0,0,K31*(1-Начало!$D$14))</f>
        <v>0</v>
      </c>
      <c r="M31" s="1157"/>
      <c r="O31" s="472">
        <v>1290000</v>
      </c>
      <c r="P31" s="1141"/>
      <c r="R31" s="1165"/>
      <c r="S31" s="1151">
        <f t="shared" si="4"/>
        <v>0</v>
      </c>
      <c r="T31" s="147">
        <f t="shared" si="5"/>
        <v>0</v>
      </c>
      <c r="U31" s="147">
        <f t="shared" si="6"/>
        <v>0</v>
      </c>
      <c r="V31" s="320">
        <f t="shared" si="7"/>
        <v>2.5086599999999999</v>
      </c>
      <c r="W31" s="1345">
        <v>362</v>
      </c>
      <c r="X31" s="109">
        <v>1650</v>
      </c>
      <c r="Y31" s="109">
        <v>1810</v>
      </c>
      <c r="Z31" s="109">
        <v>840</v>
      </c>
    </row>
    <row r="32" spans="1:26" ht="15" customHeight="1" thickBot="1">
      <c r="A32" s="1684"/>
      <c r="B32" s="23" t="s">
        <v>1463</v>
      </c>
      <c r="C32" s="449">
        <v>85</v>
      </c>
      <c r="D32" s="1687"/>
      <c r="E32" s="327">
        <v>29.51</v>
      </c>
      <c r="F32" s="452" t="s">
        <v>1413</v>
      </c>
      <c r="G32" s="453" t="s">
        <v>1414</v>
      </c>
      <c r="H32" s="1137" t="s">
        <v>1460</v>
      </c>
      <c r="I32" s="452">
        <v>338</v>
      </c>
      <c r="J32" s="327" t="s">
        <v>162</v>
      </c>
      <c r="K32" s="1240">
        <v>17361</v>
      </c>
      <c r="L32" s="1140">
        <f>IF(Начало!$D$14=0,0,K32*(1-Начало!$D$14))</f>
        <v>0</v>
      </c>
      <c r="M32" s="1158"/>
      <c r="O32" s="564">
        <v>1367000</v>
      </c>
      <c r="P32" s="1141"/>
      <c r="R32" s="1165"/>
      <c r="S32" s="1151">
        <f t="shared" si="4"/>
        <v>0</v>
      </c>
      <c r="T32" s="147">
        <f t="shared" si="5"/>
        <v>0</v>
      </c>
      <c r="U32" s="147">
        <f t="shared" si="6"/>
        <v>0</v>
      </c>
      <c r="V32" s="320">
        <f t="shared" si="7"/>
        <v>2.5086599999999999</v>
      </c>
      <c r="W32" s="1345">
        <v>362</v>
      </c>
      <c r="X32" s="109">
        <v>1650</v>
      </c>
      <c r="Y32" s="109">
        <v>1810</v>
      </c>
      <c r="Z32" s="109">
        <v>840</v>
      </c>
    </row>
    <row r="33" spans="1:26" ht="18" customHeight="1" thickBot="1">
      <c r="A33" s="1691" t="s">
        <v>1464</v>
      </c>
      <c r="B33" s="1692"/>
      <c r="C33" s="1692"/>
      <c r="D33" s="1692"/>
      <c r="E33" s="1692"/>
      <c r="F33" s="1692"/>
      <c r="G33" s="1692"/>
      <c r="H33" s="1692"/>
      <c r="I33" s="1692"/>
      <c r="J33" s="1692"/>
      <c r="K33" s="1692"/>
      <c r="L33" s="1692"/>
      <c r="M33" s="1693"/>
      <c r="O33" s="1170"/>
      <c r="P33" s="234"/>
      <c r="Q33" s="1165"/>
      <c r="R33" s="1165"/>
      <c r="T33" s="109"/>
    </row>
    <row r="34" spans="1:26" ht="26.45" customHeight="1">
      <c r="A34" s="1160" t="s">
        <v>1553</v>
      </c>
      <c r="B34" s="1688" t="s">
        <v>1046</v>
      </c>
      <c r="C34" s="1688"/>
      <c r="D34" s="1688"/>
      <c r="E34" s="1688"/>
      <c r="F34" s="1688"/>
      <c r="G34" s="676" t="s">
        <v>507</v>
      </c>
      <c r="H34" s="1161" t="s">
        <v>1465</v>
      </c>
      <c r="I34" s="1135">
        <v>8.4</v>
      </c>
      <c r="J34" s="326" t="s">
        <v>162</v>
      </c>
      <c r="K34" s="583">
        <v>549</v>
      </c>
      <c r="L34" s="1139">
        <f>IF(Начало!$D$14=0,0,K34*(1-Начало!$D$14))</f>
        <v>0</v>
      </c>
      <c r="M34" s="1156"/>
      <c r="O34" s="475">
        <v>41000</v>
      </c>
      <c r="P34" s="1141"/>
      <c r="Q34" s="1165"/>
      <c r="R34" s="1165"/>
      <c r="S34" s="1151">
        <f t="shared" ref="S34:S37" si="8">L34*M34</f>
        <v>0</v>
      </c>
      <c r="T34" s="147">
        <f t="shared" ref="T34:T37" si="9">IF(OR(V34="",M34=""),0,M34*V34)</f>
        <v>0</v>
      </c>
      <c r="U34" s="147">
        <f t="shared" ref="U34:U37" si="10">IF(OR(W34="",M34=""),0,M34*W34)</f>
        <v>0</v>
      </c>
      <c r="V34" s="320">
        <f>(X34/1000)*(Y34/1000)*(Z34/1000)</f>
        <v>4.9391999999999991E-2</v>
      </c>
      <c r="W34" s="105">
        <v>11.4</v>
      </c>
      <c r="X34" s="109">
        <v>420</v>
      </c>
      <c r="Y34" s="109">
        <v>240</v>
      </c>
      <c r="Z34" s="109">
        <v>490</v>
      </c>
    </row>
    <row r="35" spans="1:26" ht="25.9" customHeight="1">
      <c r="A35" s="1162" t="s">
        <v>1554</v>
      </c>
      <c r="B35" s="1689" t="s">
        <v>1047</v>
      </c>
      <c r="C35" s="1689"/>
      <c r="D35" s="1689"/>
      <c r="E35" s="1689"/>
      <c r="F35" s="1689"/>
      <c r="G35" s="41" t="s">
        <v>507</v>
      </c>
      <c r="H35" s="1136" t="s">
        <v>1465</v>
      </c>
      <c r="I35" s="1136">
        <v>8.4</v>
      </c>
      <c r="J35" s="70" t="s">
        <v>162</v>
      </c>
      <c r="K35" s="581">
        <v>597</v>
      </c>
      <c r="L35" s="196">
        <f>IF(Начало!$D$14=0,0,K35*(1-Начало!$D$14))</f>
        <v>0</v>
      </c>
      <c r="M35" s="1157"/>
      <c r="O35" s="472">
        <v>45000</v>
      </c>
      <c r="P35" s="1141"/>
      <c r="Q35" s="1165"/>
      <c r="R35" s="1165"/>
      <c r="S35" s="1151">
        <f t="shared" si="8"/>
        <v>0</v>
      </c>
      <c r="T35" s="147">
        <f t="shared" si="9"/>
        <v>0</v>
      </c>
      <c r="U35" s="147">
        <f t="shared" si="10"/>
        <v>0</v>
      </c>
      <c r="V35" s="320">
        <f>(X35/1000)*(Y35/1000)*(Z35/1000)</f>
        <v>4.9391999999999991E-2</v>
      </c>
      <c r="W35" s="105">
        <v>11.4</v>
      </c>
      <c r="X35" s="109">
        <v>420</v>
      </c>
      <c r="Y35" s="109">
        <v>240</v>
      </c>
      <c r="Z35" s="109">
        <v>490</v>
      </c>
    </row>
    <row r="36" spans="1:26" ht="24.4" customHeight="1">
      <c r="A36" s="1162" t="s">
        <v>1555</v>
      </c>
      <c r="B36" s="1689" t="s">
        <v>1048</v>
      </c>
      <c r="C36" s="1689"/>
      <c r="D36" s="1689"/>
      <c r="E36" s="1689"/>
      <c r="F36" s="1689"/>
      <c r="G36" s="41" t="s">
        <v>507</v>
      </c>
      <c r="H36" s="1136" t="s">
        <v>1465</v>
      </c>
      <c r="I36" s="1136">
        <v>8.4</v>
      </c>
      <c r="J36" s="70" t="s">
        <v>162</v>
      </c>
      <c r="K36" s="581">
        <v>697</v>
      </c>
      <c r="L36" s="196">
        <f>IF(Начало!$D$14=0,0,K36*(1-Начало!$D$14))</f>
        <v>0</v>
      </c>
      <c r="M36" s="1157"/>
      <c r="O36" s="472">
        <v>52000</v>
      </c>
      <c r="P36" s="1141"/>
      <c r="Q36" s="1165"/>
      <c r="R36" s="1165"/>
      <c r="S36" s="1151">
        <f t="shared" si="8"/>
        <v>0</v>
      </c>
      <c r="T36" s="147">
        <f t="shared" si="9"/>
        <v>0</v>
      </c>
      <c r="U36" s="147">
        <f t="shared" si="10"/>
        <v>0</v>
      </c>
      <c r="V36" s="320">
        <f>(X36/1000)*(Y36/1000)*(Z36/1000)</f>
        <v>4.9391999999999991E-2</v>
      </c>
      <c r="W36" s="105">
        <v>11.7</v>
      </c>
      <c r="X36" s="109">
        <v>420</v>
      </c>
      <c r="Y36" s="109">
        <v>240</v>
      </c>
      <c r="Z36" s="109">
        <v>490</v>
      </c>
    </row>
    <row r="37" spans="1:26" ht="28.5" customHeight="1" thickBot="1">
      <c r="A37" s="1163" t="s">
        <v>1556</v>
      </c>
      <c r="B37" s="1690" t="s">
        <v>1049</v>
      </c>
      <c r="C37" s="1690"/>
      <c r="D37" s="1690"/>
      <c r="E37" s="1690"/>
      <c r="F37" s="1690"/>
      <c r="G37" s="677" t="s">
        <v>507</v>
      </c>
      <c r="H37" s="1137" t="s">
        <v>1465</v>
      </c>
      <c r="I37" s="1137">
        <v>8.4</v>
      </c>
      <c r="J37" s="327" t="s">
        <v>162</v>
      </c>
      <c r="K37" s="582">
        <v>749</v>
      </c>
      <c r="L37" s="1140">
        <f>IF(Начало!$D$14=0,0,K37*(1-Начало!$D$14))</f>
        <v>0</v>
      </c>
      <c r="M37" s="1158"/>
      <c r="O37" s="564">
        <v>56000</v>
      </c>
      <c r="P37" s="1141"/>
      <c r="Q37" s="1165"/>
      <c r="R37" s="1165"/>
      <c r="S37" s="1151">
        <f t="shared" si="8"/>
        <v>0</v>
      </c>
      <c r="T37" s="147">
        <f t="shared" si="9"/>
        <v>0</v>
      </c>
      <c r="U37" s="147">
        <f t="shared" si="10"/>
        <v>0</v>
      </c>
      <c r="V37" s="320">
        <f>(X37/1000)*(Y37/1000)*(Z37/1000)</f>
        <v>4.9391999999999991E-2</v>
      </c>
      <c r="W37" s="105">
        <v>11.9</v>
      </c>
      <c r="X37" s="109">
        <v>420</v>
      </c>
      <c r="Y37" s="109">
        <v>240</v>
      </c>
      <c r="Z37" s="109">
        <v>490</v>
      </c>
    </row>
    <row r="38" spans="1:26" ht="26.45" customHeight="1" thickBot="1">
      <c r="A38" s="1691" t="s">
        <v>1466</v>
      </c>
      <c r="B38" s="1692"/>
      <c r="C38" s="1692"/>
      <c r="D38" s="1692"/>
      <c r="E38" s="1692"/>
      <c r="F38" s="1692"/>
      <c r="G38" s="1692"/>
      <c r="H38" s="1692"/>
      <c r="I38" s="1692"/>
      <c r="J38" s="1692"/>
      <c r="K38" s="1692"/>
      <c r="L38" s="1692"/>
      <c r="M38" s="1693"/>
      <c r="O38" s="1170"/>
      <c r="P38" s="234"/>
      <c r="Q38" s="1165"/>
      <c r="T38" s="109"/>
    </row>
    <row r="39" spans="1:26" ht="15" customHeight="1">
      <c r="A39" s="182" t="s">
        <v>1296</v>
      </c>
      <c r="B39" s="1677" t="s">
        <v>1297</v>
      </c>
      <c r="C39" s="1677"/>
      <c r="D39" s="1677"/>
      <c r="E39" s="1677"/>
      <c r="F39" s="1677"/>
      <c r="G39" s="1677"/>
      <c r="H39" s="1677"/>
      <c r="I39" s="455">
        <v>0.2</v>
      </c>
      <c r="J39" s="326" t="s">
        <v>162</v>
      </c>
      <c r="K39" s="583">
        <v>39</v>
      </c>
      <c r="L39" s="1139">
        <f>IF(Начало!$D$14=0,0,K39*(1-Начало!$D$14))</f>
        <v>0</v>
      </c>
      <c r="M39" s="1156"/>
      <c r="O39" s="1167">
        <v>3000</v>
      </c>
      <c r="P39" s="1141"/>
      <c r="Q39" s="1165"/>
      <c r="S39" s="1151">
        <f t="shared" ref="S39:S42" si="11">L39*M39</f>
        <v>0</v>
      </c>
      <c r="T39" s="147">
        <f t="shared" ref="T39:T42" si="12">IF(OR(V39="",M39=""),0,M39*V39)</f>
        <v>0</v>
      </c>
      <c r="U39" s="147">
        <f t="shared" ref="U39:U42" si="13">IF(OR(W39="",M39=""),0,M39*W39)</f>
        <v>0</v>
      </c>
      <c r="V39" s="320">
        <f>(X39/1000)*(Y39/1000)*(Z39/1000)</f>
        <v>0</v>
      </c>
      <c r="W39" s="105"/>
      <c r="X39" s="109"/>
      <c r="Y39" s="109"/>
      <c r="Z39" s="109"/>
    </row>
    <row r="40" spans="1:26" ht="15" customHeight="1">
      <c r="A40" s="64" t="s">
        <v>1298</v>
      </c>
      <c r="B40" s="1676" t="s">
        <v>1299</v>
      </c>
      <c r="C40" s="1676"/>
      <c r="D40" s="1676"/>
      <c r="E40" s="1676"/>
      <c r="F40" s="1676"/>
      <c r="G40" s="1676"/>
      <c r="H40" s="1676"/>
      <c r="I40" s="93">
        <v>0.4</v>
      </c>
      <c r="J40" s="70" t="s">
        <v>162</v>
      </c>
      <c r="K40" s="581">
        <v>74</v>
      </c>
      <c r="L40" s="196">
        <f>IF(Начало!$D$14=0,0,K40*(1-Начало!$D$14))</f>
        <v>0</v>
      </c>
      <c r="M40" s="1157"/>
      <c r="O40" s="1168">
        <v>6000</v>
      </c>
      <c r="P40" s="1141"/>
      <c r="Q40" s="1165"/>
      <c r="S40" s="1151">
        <f t="shared" si="11"/>
        <v>0</v>
      </c>
      <c r="T40" s="147">
        <f t="shared" si="12"/>
        <v>0</v>
      </c>
      <c r="U40" s="147">
        <f t="shared" si="13"/>
        <v>0</v>
      </c>
      <c r="V40" s="320">
        <f>(X40/1000)*(Y40/1000)*(Z40/1000)</f>
        <v>0</v>
      </c>
      <c r="W40" s="105"/>
      <c r="X40" s="109"/>
      <c r="Y40" s="109"/>
      <c r="Z40" s="109"/>
    </row>
    <row r="41" spans="1:26" ht="15" customHeight="1">
      <c r="A41" s="64" t="s">
        <v>1300</v>
      </c>
      <c r="B41" s="1676" t="s">
        <v>1301</v>
      </c>
      <c r="C41" s="1676"/>
      <c r="D41" s="1676"/>
      <c r="E41" s="1676"/>
      <c r="F41" s="1676"/>
      <c r="G41" s="1676"/>
      <c r="H41" s="1676"/>
      <c r="I41" s="93">
        <v>0.5</v>
      </c>
      <c r="J41" s="70" t="s">
        <v>162</v>
      </c>
      <c r="K41" s="581">
        <v>117</v>
      </c>
      <c r="L41" s="196">
        <f>IF(Начало!$D$14=0,0,K41*(1-Начало!$D$14))</f>
        <v>0</v>
      </c>
      <c r="M41" s="1157"/>
      <c r="O41" s="1168">
        <v>9000</v>
      </c>
      <c r="P41" s="1141"/>
      <c r="Q41" s="1165"/>
      <c r="S41" s="1151">
        <f t="shared" si="11"/>
        <v>0</v>
      </c>
      <c r="T41" s="147">
        <f t="shared" si="12"/>
        <v>0</v>
      </c>
      <c r="U41" s="147">
        <f t="shared" si="13"/>
        <v>0</v>
      </c>
      <c r="V41" s="320">
        <f>(X41/1000)*(Y41/1000)*(Z41/1000)</f>
        <v>0</v>
      </c>
      <c r="W41" s="105"/>
      <c r="X41" s="109"/>
      <c r="Y41" s="109"/>
      <c r="Z41" s="109"/>
    </row>
    <row r="42" spans="1:26" ht="15" customHeight="1" thickBot="1">
      <c r="A42" s="183" t="s">
        <v>1302</v>
      </c>
      <c r="B42" s="1709" t="s">
        <v>1303</v>
      </c>
      <c r="C42" s="1709"/>
      <c r="D42" s="1709"/>
      <c r="E42" s="1709"/>
      <c r="F42" s="1709"/>
      <c r="G42" s="1709"/>
      <c r="H42" s="1709"/>
      <c r="I42" s="449">
        <v>0.7</v>
      </c>
      <c r="J42" s="327" t="s">
        <v>162</v>
      </c>
      <c r="K42" s="582">
        <v>135</v>
      </c>
      <c r="L42" s="1140">
        <f>IF(Начало!$D$14=0,0,K42*(1-Начало!$D$14))</f>
        <v>0</v>
      </c>
      <c r="M42" s="1158"/>
      <c r="O42" s="1169">
        <v>10000</v>
      </c>
      <c r="P42" s="1141"/>
      <c r="Q42" s="1165"/>
      <c r="S42" s="1151">
        <f t="shared" si="11"/>
        <v>0</v>
      </c>
      <c r="T42" s="147">
        <f t="shared" si="12"/>
        <v>0</v>
      </c>
      <c r="U42" s="147">
        <f t="shared" si="13"/>
        <v>0</v>
      </c>
      <c r="V42" s="320">
        <f>(X42/1000)*(Y42/1000)*(Z42/1000)</f>
        <v>0</v>
      </c>
      <c r="W42" s="105"/>
      <c r="X42" s="109"/>
      <c r="Y42" s="109"/>
      <c r="Z42" s="109"/>
    </row>
    <row r="43" spans="1:26" ht="18.399999999999999" customHeight="1" thickBot="1">
      <c r="A43" s="1691" t="s">
        <v>1467</v>
      </c>
      <c r="B43" s="1692"/>
      <c r="C43" s="1692"/>
      <c r="D43" s="1692"/>
      <c r="E43" s="1692"/>
      <c r="F43" s="1692"/>
      <c r="G43" s="1692"/>
      <c r="H43" s="1692"/>
      <c r="I43" s="1692"/>
      <c r="J43" s="1692"/>
      <c r="K43" s="1692"/>
      <c r="L43" s="1692"/>
      <c r="M43" s="1693"/>
      <c r="O43" s="1170"/>
      <c r="P43" s="234"/>
      <c r="Q43" s="1165"/>
      <c r="T43" s="109"/>
    </row>
    <row r="44" spans="1:26" ht="15" customHeight="1">
      <c r="A44" s="182" t="s">
        <v>558</v>
      </c>
      <c r="B44" s="1677" t="s">
        <v>1468</v>
      </c>
      <c r="C44" s="1677"/>
      <c r="D44" s="1677"/>
      <c r="E44" s="1677"/>
      <c r="F44" s="1677"/>
      <c r="G44" s="1677"/>
      <c r="H44" s="1677"/>
      <c r="I44" s="455">
        <v>0.48</v>
      </c>
      <c r="J44" s="326" t="s">
        <v>162</v>
      </c>
      <c r="K44" s="583">
        <v>86</v>
      </c>
      <c r="L44" s="1139">
        <f>IF(Начало!$D$14=0,0,K44*(1-Начало!$D$14))</f>
        <v>0</v>
      </c>
      <c r="M44" s="1156"/>
      <c r="O44" s="1167">
        <v>6000</v>
      </c>
      <c r="P44" s="1141"/>
      <c r="Q44" s="1165"/>
      <c r="S44" s="1151">
        <f t="shared" ref="S44:S50" si="14">L44*M44</f>
        <v>0</v>
      </c>
      <c r="T44" s="147">
        <f t="shared" ref="T44:T50" si="15">IF(OR(V44="",M44=""),0,M44*V44)</f>
        <v>0</v>
      </c>
      <c r="U44" s="147">
        <f t="shared" ref="U44:U50" si="16">IF(OR(W44="",M44=""),0,M44*W44)</f>
        <v>0</v>
      </c>
      <c r="V44" s="320">
        <f t="shared" ref="V44:V50" si="17">(X44/1000)*(Y44/1000)*(Z44/1000)</f>
        <v>1.1475000000000001E-3</v>
      </c>
      <c r="W44" s="38">
        <v>0.28000000000000003</v>
      </c>
      <c r="X44" s="38">
        <v>255</v>
      </c>
      <c r="Y44" s="38">
        <v>50</v>
      </c>
      <c r="Z44" s="38">
        <v>90</v>
      </c>
    </row>
    <row r="45" spans="1:26" ht="15" customHeight="1">
      <c r="A45" s="64" t="s">
        <v>559</v>
      </c>
      <c r="B45" s="1676" t="s">
        <v>1468</v>
      </c>
      <c r="C45" s="1676"/>
      <c r="D45" s="1676"/>
      <c r="E45" s="1676"/>
      <c r="F45" s="1676"/>
      <c r="G45" s="1676"/>
      <c r="H45" s="1676"/>
      <c r="I45" s="93">
        <v>0.4</v>
      </c>
      <c r="J45" s="70" t="s">
        <v>162</v>
      </c>
      <c r="K45" s="581">
        <v>98</v>
      </c>
      <c r="L45" s="196">
        <f>IF(Начало!$D$14=0,0,K45*(1-Начало!$D$14))</f>
        <v>0</v>
      </c>
      <c r="M45" s="1157"/>
      <c r="O45" s="1168">
        <v>7000</v>
      </c>
      <c r="P45" s="1141"/>
      <c r="Q45" s="1165"/>
      <c r="S45" s="1151">
        <f t="shared" si="14"/>
        <v>0</v>
      </c>
      <c r="T45" s="147">
        <f t="shared" si="15"/>
        <v>0</v>
      </c>
      <c r="U45" s="147">
        <f t="shared" si="16"/>
        <v>0</v>
      </c>
      <c r="V45" s="320">
        <f t="shared" si="17"/>
        <v>3.045E-3</v>
      </c>
      <c r="W45" s="38">
        <v>0.6</v>
      </c>
      <c r="X45" s="38">
        <v>290</v>
      </c>
      <c r="Y45" s="38">
        <v>105</v>
      </c>
      <c r="Z45" s="38">
        <v>100</v>
      </c>
    </row>
    <row r="46" spans="1:26" ht="15" customHeight="1">
      <c r="A46" s="64" t="s">
        <v>560</v>
      </c>
      <c r="B46" s="1676" t="s">
        <v>1468</v>
      </c>
      <c r="C46" s="1676"/>
      <c r="D46" s="1676"/>
      <c r="E46" s="1676"/>
      <c r="F46" s="1676"/>
      <c r="G46" s="1676"/>
      <c r="H46" s="1676"/>
      <c r="I46" s="93">
        <v>0.87</v>
      </c>
      <c r="J46" s="70" t="s">
        <v>162</v>
      </c>
      <c r="K46" s="581">
        <v>188</v>
      </c>
      <c r="L46" s="196">
        <f>IF(Начало!$D$14=0,0,K46*(1-Начало!$D$14))</f>
        <v>0</v>
      </c>
      <c r="M46" s="1157"/>
      <c r="O46" s="1168">
        <v>14000</v>
      </c>
      <c r="P46" s="1141"/>
      <c r="Q46" s="1165"/>
      <c r="S46" s="1151">
        <f t="shared" si="14"/>
        <v>0</v>
      </c>
      <c r="T46" s="147">
        <f t="shared" si="15"/>
        <v>0</v>
      </c>
      <c r="U46" s="147">
        <f t="shared" si="16"/>
        <v>0</v>
      </c>
      <c r="V46" s="320">
        <f t="shared" si="17"/>
        <v>2.7125000000000001E-3</v>
      </c>
      <c r="W46" s="38">
        <v>0.67</v>
      </c>
      <c r="X46" s="38">
        <v>310</v>
      </c>
      <c r="Y46" s="38">
        <v>70</v>
      </c>
      <c r="Z46" s="38">
        <v>125</v>
      </c>
    </row>
    <row r="47" spans="1:26" ht="15" customHeight="1">
      <c r="A47" s="64" t="s">
        <v>564</v>
      </c>
      <c r="B47" s="1676" t="s">
        <v>1468</v>
      </c>
      <c r="C47" s="1676"/>
      <c r="D47" s="1676"/>
      <c r="E47" s="1676"/>
      <c r="F47" s="1676"/>
      <c r="G47" s="1676"/>
      <c r="H47" s="1676"/>
      <c r="I47" s="93">
        <v>1.1000000000000001</v>
      </c>
      <c r="J47" s="70" t="s">
        <v>162</v>
      </c>
      <c r="K47" s="581">
        <v>282</v>
      </c>
      <c r="L47" s="196">
        <f>IF(Начало!$D$14=0,0,K47*(1-Начало!$D$14))</f>
        <v>0</v>
      </c>
      <c r="M47" s="1157"/>
      <c r="O47" s="1168">
        <v>21000</v>
      </c>
      <c r="P47" s="1141"/>
      <c r="Q47" s="1165"/>
      <c r="S47" s="1151">
        <f t="shared" si="14"/>
        <v>0</v>
      </c>
      <c r="T47" s="147">
        <f t="shared" si="15"/>
        <v>0</v>
      </c>
      <c r="U47" s="147">
        <f t="shared" si="16"/>
        <v>0</v>
      </c>
      <c r="V47" s="320">
        <f t="shared" si="17"/>
        <v>1.0710000000000001E-2</v>
      </c>
      <c r="W47" s="38">
        <v>1.5</v>
      </c>
      <c r="X47" s="38">
        <v>350</v>
      </c>
      <c r="Y47" s="38">
        <v>180</v>
      </c>
      <c r="Z47" s="38">
        <v>170</v>
      </c>
    </row>
    <row r="48" spans="1:26" ht="15" customHeight="1">
      <c r="A48" s="64" t="s">
        <v>565</v>
      </c>
      <c r="B48" s="1676" t="s">
        <v>1468</v>
      </c>
      <c r="C48" s="1676"/>
      <c r="D48" s="1676"/>
      <c r="E48" s="1676"/>
      <c r="F48" s="1676"/>
      <c r="G48" s="1676"/>
      <c r="H48" s="1676"/>
      <c r="I48" s="93">
        <v>1.6</v>
      </c>
      <c r="J48" s="70" t="s">
        <v>162</v>
      </c>
      <c r="K48" s="581">
        <v>301</v>
      </c>
      <c r="L48" s="196">
        <f>IF(Начало!$D$14=0,0,K48*(1-Начало!$D$14))</f>
        <v>0</v>
      </c>
      <c r="M48" s="1157"/>
      <c r="O48" s="1168">
        <v>23000</v>
      </c>
      <c r="P48" s="1141"/>
      <c r="Q48" s="1165"/>
      <c r="S48" s="1151">
        <f t="shared" si="14"/>
        <v>0</v>
      </c>
      <c r="T48" s="147">
        <f t="shared" si="15"/>
        <v>0</v>
      </c>
      <c r="U48" s="147">
        <f t="shared" si="16"/>
        <v>0</v>
      </c>
      <c r="V48" s="320">
        <f t="shared" si="17"/>
        <v>0</v>
      </c>
      <c r="W48" s="38"/>
      <c r="X48" s="38"/>
      <c r="Y48" s="38"/>
      <c r="Z48" s="38"/>
    </row>
    <row r="49" spans="1:26" ht="15" customHeight="1">
      <c r="A49" s="64" t="s">
        <v>895</v>
      </c>
      <c r="B49" s="1676" t="s">
        <v>1468</v>
      </c>
      <c r="C49" s="1676"/>
      <c r="D49" s="1676"/>
      <c r="E49" s="1676"/>
      <c r="F49" s="1676"/>
      <c r="G49" s="1676"/>
      <c r="H49" s="1676"/>
      <c r="I49" s="93">
        <v>2.5</v>
      </c>
      <c r="J49" s="70" t="s">
        <v>162</v>
      </c>
      <c r="K49" s="581">
        <v>385</v>
      </c>
      <c r="L49" s="196">
        <f>IF(Начало!$D$14=0,0,K49*(1-Начало!$D$14))</f>
        <v>0</v>
      </c>
      <c r="M49" s="1157"/>
      <c r="O49" s="1168">
        <v>29000</v>
      </c>
      <c r="P49" s="1141"/>
      <c r="Q49" s="1165"/>
      <c r="S49" s="1151">
        <f t="shared" si="14"/>
        <v>0</v>
      </c>
      <c r="T49" s="147">
        <f t="shared" si="15"/>
        <v>0</v>
      </c>
      <c r="U49" s="147">
        <f t="shared" si="16"/>
        <v>0</v>
      </c>
      <c r="V49" s="320">
        <f t="shared" si="17"/>
        <v>2.2873500000000001E-2</v>
      </c>
      <c r="W49" s="38">
        <v>3.1</v>
      </c>
      <c r="X49" s="38">
        <v>390</v>
      </c>
      <c r="Y49" s="38">
        <v>230</v>
      </c>
      <c r="Z49" s="38">
        <v>255</v>
      </c>
    </row>
    <row r="50" spans="1:26" ht="15" customHeight="1" thickBot="1">
      <c r="A50" s="183" t="s">
        <v>947</v>
      </c>
      <c r="B50" s="1709" t="s">
        <v>1468</v>
      </c>
      <c r="C50" s="1709"/>
      <c r="D50" s="1709"/>
      <c r="E50" s="1709"/>
      <c r="F50" s="1709"/>
      <c r="G50" s="1709"/>
      <c r="H50" s="1709"/>
      <c r="I50" s="449">
        <v>2.8</v>
      </c>
      <c r="J50" s="327" t="s">
        <v>162</v>
      </c>
      <c r="K50" s="582">
        <v>443</v>
      </c>
      <c r="L50" s="1140">
        <f>IF(Начало!$D$14=0,0,K50*(1-Начало!$D$14))</f>
        <v>0</v>
      </c>
      <c r="M50" s="1158"/>
      <c r="O50" s="1169">
        <v>33000</v>
      </c>
      <c r="P50" s="1141"/>
      <c r="Q50" s="1165"/>
      <c r="S50" s="1151">
        <f t="shared" si="14"/>
        <v>0</v>
      </c>
      <c r="T50" s="147">
        <f t="shared" si="15"/>
        <v>0</v>
      </c>
      <c r="U50" s="147">
        <f t="shared" si="16"/>
        <v>0</v>
      </c>
      <c r="V50" s="320">
        <f t="shared" si="17"/>
        <v>2.2873500000000001E-2</v>
      </c>
      <c r="W50" s="38">
        <v>3.4</v>
      </c>
      <c r="X50" s="38">
        <v>390</v>
      </c>
      <c r="Y50" s="38">
        <v>230</v>
      </c>
      <c r="Z50" s="38">
        <v>255</v>
      </c>
    </row>
    <row r="51" spans="1:26" ht="21" customHeight="1" thickBot="1">
      <c r="A51" s="1661" t="s">
        <v>10</v>
      </c>
      <c r="B51" s="1662"/>
      <c r="C51" s="1662"/>
      <c r="D51" s="1662"/>
      <c r="E51" s="1662"/>
      <c r="F51" s="1662"/>
      <c r="G51" s="1662"/>
      <c r="H51" s="1662"/>
      <c r="I51" s="1662"/>
      <c r="J51" s="1662"/>
      <c r="K51" s="1662"/>
      <c r="L51" s="1662"/>
      <c r="M51" s="1663"/>
      <c r="O51" s="1337"/>
      <c r="P51" s="234"/>
      <c r="Q51" s="1165"/>
      <c r="T51" s="109"/>
    </row>
    <row r="52" spans="1:26" ht="20.25" customHeight="1" thickBot="1">
      <c r="A52" s="1347" t="s">
        <v>809</v>
      </c>
      <c r="B52" s="1346" t="s">
        <v>1651</v>
      </c>
      <c r="C52" s="1346"/>
      <c r="D52" s="1346"/>
      <c r="E52" s="1346"/>
      <c r="F52" s="1346"/>
      <c r="G52" s="451" t="s">
        <v>1339</v>
      </c>
      <c r="H52" s="1346"/>
      <c r="I52" s="1332">
        <v>0.2</v>
      </c>
      <c r="J52" s="327" t="s">
        <v>162</v>
      </c>
      <c r="K52" s="1338">
        <v>630</v>
      </c>
      <c r="L52" s="1270">
        <f>IF(Начало!$D$14=0,0,K52*(1-Начало!$D$14))</f>
        <v>0</v>
      </c>
      <c r="M52" s="1339"/>
      <c r="O52" s="1336">
        <v>47000</v>
      </c>
      <c r="P52" s="1329"/>
      <c r="Q52" s="1165"/>
      <c r="S52" s="1151">
        <f>L52*M52</f>
        <v>0</v>
      </c>
      <c r="T52" s="147">
        <f t="shared" ref="T52" si="18">IF(OR(V52="",M52=""),0,M52*V52)</f>
        <v>0</v>
      </c>
      <c r="U52" s="147">
        <f t="shared" ref="U52" si="19">IF(OR(W52="",M52=""),0,M52*W52)</f>
        <v>0</v>
      </c>
      <c r="V52" s="320">
        <f t="shared" ref="V52" si="20">(X52/1000)*(Y52/1000)*(Z52/1000)</f>
        <v>1.849428E-3</v>
      </c>
      <c r="W52" s="38">
        <v>0.2</v>
      </c>
      <c r="X52" s="38">
        <v>246</v>
      </c>
      <c r="Y52" s="38">
        <v>179</v>
      </c>
      <c r="Z52" s="38">
        <v>42</v>
      </c>
    </row>
    <row r="53" spans="1:26" ht="21" customHeight="1" thickBot="1">
      <c r="A53" s="1661" t="s">
        <v>200</v>
      </c>
      <c r="B53" s="1662"/>
      <c r="C53" s="1662"/>
      <c r="D53" s="1662"/>
      <c r="E53" s="1662"/>
      <c r="F53" s="1662"/>
      <c r="G53" s="1662"/>
      <c r="H53" s="1662"/>
      <c r="I53" s="1662"/>
      <c r="J53" s="1662"/>
      <c r="K53" s="1662"/>
      <c r="L53" s="1662"/>
      <c r="M53" s="1663"/>
      <c r="O53" s="1337"/>
      <c r="P53" s="234"/>
      <c r="Q53" s="1165"/>
      <c r="T53" s="109"/>
    </row>
    <row r="54" spans="1:26" ht="20.25" customHeight="1">
      <c r="A54" s="1360" t="s">
        <v>967</v>
      </c>
      <c r="B54" s="1670" t="s">
        <v>1653</v>
      </c>
      <c r="C54" s="1671"/>
      <c r="D54" s="1671"/>
      <c r="E54" s="1671"/>
      <c r="F54" s="1672"/>
      <c r="G54" s="458" t="s">
        <v>974</v>
      </c>
      <c r="H54" s="1350"/>
      <c r="I54" s="455">
        <v>0.5</v>
      </c>
      <c r="J54" s="326" t="s">
        <v>162</v>
      </c>
      <c r="K54" s="583">
        <v>6814</v>
      </c>
      <c r="L54" s="1269">
        <f>IF(Начало!$D$14=0,0,K54*(1-Начало!$D$14))</f>
        <v>0</v>
      </c>
      <c r="M54" s="1156"/>
      <c r="O54" s="1167">
        <v>511000</v>
      </c>
      <c r="P54" s="1352"/>
      <c r="Q54" s="1165"/>
      <c r="S54" s="1151">
        <f>L54*M54</f>
        <v>0</v>
      </c>
      <c r="T54" s="147">
        <f>IF(OR(V54="",M54=""),0,M54*V54)</f>
        <v>0</v>
      </c>
      <c r="U54" s="147">
        <f>IF(OR(W54="",M54=""),0,M54*W54)</f>
        <v>0</v>
      </c>
      <c r="V54" s="320">
        <f>(X54/1000)*(Y54/1000)*(Z54/1000)</f>
        <v>2.4360000000000002E-3</v>
      </c>
      <c r="W54" s="38">
        <v>0.8</v>
      </c>
      <c r="X54" s="38">
        <v>290</v>
      </c>
      <c r="Y54" s="38">
        <v>140</v>
      </c>
      <c r="Z54" s="38">
        <v>60</v>
      </c>
    </row>
    <row r="55" spans="1:26" ht="20.25" customHeight="1">
      <c r="A55" s="1361" t="s">
        <v>968</v>
      </c>
      <c r="B55" s="1673" t="s">
        <v>1654</v>
      </c>
      <c r="C55" s="1674"/>
      <c r="D55" s="1674"/>
      <c r="E55" s="1674"/>
      <c r="F55" s="1675"/>
      <c r="G55" s="111" t="s">
        <v>973</v>
      </c>
      <c r="H55" s="1349"/>
      <c r="I55" s="1354">
        <v>2.5</v>
      </c>
      <c r="J55" s="1355" t="s">
        <v>162</v>
      </c>
      <c r="K55" s="581">
        <v>6814</v>
      </c>
      <c r="L55" s="196">
        <f>IF(Начало!$D$14=0,0,K55*(1-Начало!$D$14))</f>
        <v>0</v>
      </c>
      <c r="M55" s="1157"/>
      <c r="O55" s="1168">
        <v>511000</v>
      </c>
      <c r="P55" s="1352"/>
      <c r="Q55" s="1165"/>
      <c r="S55" s="1151">
        <f>L55*M55</f>
        <v>0</v>
      </c>
      <c r="T55" s="147">
        <f>IF(OR(V55="",M55=""),0,M55*V55)</f>
        <v>0</v>
      </c>
      <c r="U55" s="147">
        <f>IF(OR(W55="",M55=""),0,M55*W55)</f>
        <v>0</v>
      </c>
      <c r="V55" s="320">
        <f>(X55/1000)*(Y55/1000)*(Z55/1000)</f>
        <v>1.6267999999999998E-2</v>
      </c>
      <c r="W55" s="38">
        <v>3.4</v>
      </c>
      <c r="X55" s="38">
        <v>415</v>
      </c>
      <c r="Y55" s="38">
        <v>350</v>
      </c>
      <c r="Z55" s="38">
        <v>112</v>
      </c>
    </row>
    <row r="56" spans="1:26" ht="20.25" customHeight="1">
      <c r="A56" s="1361" t="s">
        <v>969</v>
      </c>
      <c r="B56" s="1673" t="s">
        <v>1655</v>
      </c>
      <c r="C56" s="1674"/>
      <c r="D56" s="1674"/>
      <c r="E56" s="1674"/>
      <c r="F56" s="1675"/>
      <c r="G56" s="111" t="s">
        <v>975</v>
      </c>
      <c r="H56" s="1349"/>
      <c r="I56" s="1354"/>
      <c r="J56" s="1355" t="s">
        <v>162</v>
      </c>
      <c r="K56" s="581">
        <v>5448</v>
      </c>
      <c r="L56" s="196">
        <f>IF(Начало!$D$14=0,0,K56*(1-Начало!$D$14))</f>
        <v>0</v>
      </c>
      <c r="M56" s="1157"/>
      <c r="O56" s="1168">
        <v>409000</v>
      </c>
      <c r="P56" s="1352"/>
      <c r="Q56" s="1165"/>
      <c r="S56" s="1151">
        <f>L56*M56</f>
        <v>0</v>
      </c>
      <c r="T56" s="147">
        <f>IF(OR(V56="",M56=""),0,M56*V56)</f>
        <v>0</v>
      </c>
      <c r="U56" s="147">
        <f>IF(OR(W56="",M56=""),0,M56*W56)</f>
        <v>0</v>
      </c>
      <c r="V56" s="320">
        <f>(X56/1000)*(Y56/1000)*(Z56/1000)</f>
        <v>1.849428E-3</v>
      </c>
      <c r="W56" s="38">
        <v>0.2</v>
      </c>
      <c r="X56" s="38">
        <v>246</v>
      </c>
      <c r="Y56" s="38">
        <v>179</v>
      </c>
      <c r="Z56" s="38">
        <v>42</v>
      </c>
    </row>
    <row r="57" spans="1:26" ht="39" customHeight="1" thickBot="1">
      <c r="A57" s="1362" t="s">
        <v>1367</v>
      </c>
      <c r="B57" s="1667" t="s">
        <v>1656</v>
      </c>
      <c r="C57" s="1668"/>
      <c r="D57" s="1668"/>
      <c r="E57" s="1668"/>
      <c r="F57" s="1669"/>
      <c r="G57" s="453" t="s">
        <v>973</v>
      </c>
      <c r="H57" s="1351"/>
      <c r="I57" s="449">
        <v>2.7</v>
      </c>
      <c r="J57" s="327" t="s">
        <v>162</v>
      </c>
      <c r="K57" s="582">
        <v>6370</v>
      </c>
      <c r="L57" s="1270">
        <f>IF(Начало!$D$14=0,0,K57*(1-Начало!$D$14))</f>
        <v>0</v>
      </c>
      <c r="M57" s="1158"/>
      <c r="O57" s="1169">
        <v>478000</v>
      </c>
      <c r="P57" s="1352"/>
      <c r="Q57" s="1165"/>
      <c r="S57" s="1151">
        <f>L57*M57</f>
        <v>0</v>
      </c>
      <c r="T57" s="147">
        <f t="shared" ref="T57" si="21">IF(OR(V57="",M57=""),0,M57*V57)</f>
        <v>0</v>
      </c>
      <c r="U57" s="147">
        <f t="shared" ref="U57" si="22">IF(OR(W57="",M57=""),0,M57*W57)</f>
        <v>0</v>
      </c>
      <c r="V57" s="320">
        <f t="shared" ref="V57" si="23">(X57/1000)*(Y57/1000)*(Z57/1000)</f>
        <v>1.6267999999999998E-2</v>
      </c>
      <c r="W57" s="38">
        <v>3.6</v>
      </c>
      <c r="X57" s="38">
        <v>415</v>
      </c>
      <c r="Y57" s="38">
        <v>350</v>
      </c>
      <c r="Z57" s="38">
        <v>112</v>
      </c>
    </row>
    <row r="58" spans="1:26" ht="21" customHeight="1" thickBot="1">
      <c r="A58" s="1664" t="s">
        <v>1657</v>
      </c>
      <c r="B58" s="1665"/>
      <c r="C58" s="1665"/>
      <c r="D58" s="1665"/>
      <c r="E58" s="1665"/>
      <c r="F58" s="1665"/>
      <c r="G58" s="1665"/>
      <c r="H58" s="1665"/>
      <c r="I58" s="1665"/>
      <c r="J58" s="1665"/>
      <c r="K58" s="1665"/>
      <c r="L58" s="1665"/>
      <c r="M58" s="1666"/>
      <c r="O58" s="1358"/>
      <c r="P58" s="234"/>
      <c r="Q58" s="1165"/>
      <c r="T58" s="109"/>
    </row>
    <row r="59" spans="1:26" ht="29.25" customHeight="1">
      <c r="A59" s="1360" t="s">
        <v>625</v>
      </c>
      <c r="B59" s="1655" t="s">
        <v>1658</v>
      </c>
      <c r="C59" s="1656"/>
      <c r="D59" s="1656"/>
      <c r="E59" s="1656"/>
      <c r="F59" s="1657"/>
      <c r="G59" s="458" t="s">
        <v>958</v>
      </c>
      <c r="H59" s="1350"/>
      <c r="I59" s="455">
        <v>0.5</v>
      </c>
      <c r="J59" s="326" t="s">
        <v>162</v>
      </c>
      <c r="K59" s="583">
        <v>2355</v>
      </c>
      <c r="L59" s="1269">
        <f>IF(Начало!$D$14=0,0,K59*(1-Начало!$D$14))</f>
        <v>0</v>
      </c>
      <c r="M59" s="1156"/>
      <c r="O59" s="1167">
        <v>177000</v>
      </c>
      <c r="P59" s="1352"/>
      <c r="Q59" s="1165"/>
      <c r="S59" s="1151">
        <f>L59*M59</f>
        <v>0</v>
      </c>
      <c r="T59" s="147">
        <f>IF(OR(V59="",M59=""),0,M59*V59)</f>
        <v>0</v>
      </c>
      <c r="U59" s="147">
        <f>IF(OR(W59="",M59=""),0,M59*W59)</f>
        <v>0</v>
      </c>
      <c r="V59" s="320">
        <f>(X59/1000)*(Y59/1000)*(Z59/1000)</f>
        <v>2.4750000000000002E-3</v>
      </c>
      <c r="W59" s="38">
        <v>0.8</v>
      </c>
      <c r="X59" s="38">
        <v>300</v>
      </c>
      <c r="Y59" s="38">
        <v>165</v>
      </c>
      <c r="Z59" s="38">
        <v>50</v>
      </c>
    </row>
    <row r="60" spans="1:26" ht="27" customHeight="1">
      <c r="A60" s="1361" t="s">
        <v>1308</v>
      </c>
      <c r="B60" s="1407" t="s">
        <v>1659</v>
      </c>
      <c r="C60" s="1408"/>
      <c r="D60" s="1408"/>
      <c r="E60" s="1408"/>
      <c r="F60" s="1497"/>
      <c r="G60" s="111" t="s">
        <v>959</v>
      </c>
      <c r="H60" s="1349"/>
      <c r="I60" s="1354">
        <v>0.83</v>
      </c>
      <c r="J60" s="1355" t="s">
        <v>162</v>
      </c>
      <c r="K60" s="581">
        <v>7877</v>
      </c>
      <c r="L60" s="196">
        <f>IF(Начало!$D$14=0,0,K60*(1-Начало!$D$14))</f>
        <v>0</v>
      </c>
      <c r="M60" s="1157"/>
      <c r="O60" s="1168">
        <v>591000</v>
      </c>
      <c r="P60" s="1352"/>
      <c r="Q60" s="1165"/>
      <c r="S60" s="1151">
        <f>L60*M60</f>
        <v>0</v>
      </c>
      <c r="T60" s="147">
        <f>IF(OR(V60="",M60=""),0,M60*V60)</f>
        <v>0</v>
      </c>
      <c r="U60" s="147">
        <f>IF(OR(W60="",M60=""),0,M60*W60)</f>
        <v>0</v>
      </c>
      <c r="V60" s="320">
        <f>(X60/1000)*(Y60/1000)*(Z60/1000)</f>
        <v>1.0703625000000001E-2</v>
      </c>
      <c r="W60" s="38">
        <v>1.8</v>
      </c>
      <c r="X60" s="38">
        <v>365</v>
      </c>
      <c r="Y60" s="38">
        <v>255</v>
      </c>
      <c r="Z60" s="38">
        <v>115</v>
      </c>
    </row>
    <row r="61" spans="1:26" ht="20.25" customHeight="1" thickBot="1">
      <c r="A61" s="1362" t="s">
        <v>1341</v>
      </c>
      <c r="B61" s="1658" t="s">
        <v>1342</v>
      </c>
      <c r="C61" s="1659"/>
      <c r="D61" s="1659"/>
      <c r="E61" s="1659"/>
      <c r="F61" s="1660"/>
      <c r="G61" s="453"/>
      <c r="H61" s="1351"/>
      <c r="I61" s="449"/>
      <c r="J61" s="327" t="s">
        <v>162</v>
      </c>
      <c r="K61" s="582">
        <v>558</v>
      </c>
      <c r="L61" s="1270">
        <f>IF(Начало!$D$14=0,0,K61*(1-Начало!$D$14))</f>
        <v>0</v>
      </c>
      <c r="M61" s="1158"/>
      <c r="O61" s="1169">
        <v>42000</v>
      </c>
      <c r="P61" s="1352"/>
      <c r="Q61" s="1165"/>
      <c r="S61" s="1151">
        <f>L61*M61</f>
        <v>0</v>
      </c>
      <c r="T61" s="147">
        <f>IF(OR(V61="",M61=""),0,M61*V61)</f>
        <v>0</v>
      </c>
      <c r="U61" s="147">
        <f>IF(OR(W61="",M61=""),0,M61*W61)</f>
        <v>0</v>
      </c>
      <c r="V61" s="320">
        <f>(X61/1000)*(Y61/1000)*(Z61/1000)</f>
        <v>0</v>
      </c>
      <c r="W61" s="38"/>
      <c r="X61" s="38"/>
      <c r="Y61" s="38"/>
      <c r="Z61" s="38"/>
    </row>
    <row r="62" spans="1:26" ht="21" customHeight="1" thickBot="1">
      <c r="A62" s="1710" t="s">
        <v>1489</v>
      </c>
      <c r="B62" s="1711"/>
      <c r="C62" s="1711"/>
      <c r="D62" s="1711"/>
      <c r="E62" s="1711"/>
      <c r="F62" s="1711"/>
      <c r="G62" s="1711"/>
      <c r="H62" s="1711"/>
      <c r="I62" s="1711"/>
      <c r="J62" s="1711"/>
      <c r="K62" s="1711"/>
      <c r="L62" s="1711"/>
      <c r="M62" s="1712"/>
      <c r="O62" s="1359"/>
      <c r="P62" s="234"/>
      <c r="Q62" s="1165"/>
      <c r="T62" s="109"/>
    </row>
    <row r="63" spans="1:26" ht="15" customHeight="1">
      <c r="A63" s="1713" t="s">
        <v>1469</v>
      </c>
      <c r="B63" s="34" t="s">
        <v>1650</v>
      </c>
      <c r="C63" s="455">
        <v>2.64</v>
      </c>
      <c r="D63" s="1335"/>
      <c r="E63" s="326">
        <v>2.9</v>
      </c>
      <c r="F63" s="455">
        <v>55.5</v>
      </c>
      <c r="G63" s="458" t="s">
        <v>649</v>
      </c>
      <c r="H63" s="1334" t="s">
        <v>649</v>
      </c>
      <c r="I63" s="455">
        <v>25.2</v>
      </c>
      <c r="J63" s="1330" t="s">
        <v>162</v>
      </c>
      <c r="K63" s="1271">
        <v>1440</v>
      </c>
      <c r="L63" s="1269">
        <f>IF(Начало!$D$14=0,0,K63*(1-Начало!$D$14))</f>
        <v>0</v>
      </c>
      <c r="M63" s="1156"/>
      <c r="O63" s="1167">
        <v>108000</v>
      </c>
      <c r="P63" s="1141"/>
      <c r="Q63" s="1165"/>
      <c r="S63" s="1151">
        <f t="shared" ref="S63:S69" si="24">L63*M63</f>
        <v>0</v>
      </c>
      <c r="T63" s="147">
        <f t="shared" ref="T63:T69" si="25">IF(OR(V63="",M63=""),0,M63*V63)</f>
        <v>0</v>
      </c>
      <c r="U63" s="147">
        <f t="shared" ref="U63:U69" si="26">IF(OR(W63="",M63=""),0,M63*W63)</f>
        <v>0</v>
      </c>
      <c r="V63" s="320">
        <f t="shared" ref="V63:V69" si="27">(X63/1000)*(Y63/1000)*(Z63/1000)</f>
        <v>0.12820500000000001</v>
      </c>
      <c r="W63" s="1348">
        <v>27.4</v>
      </c>
      <c r="X63" s="108">
        <v>770</v>
      </c>
      <c r="Y63" s="108">
        <v>555</v>
      </c>
      <c r="Z63" s="108">
        <v>300</v>
      </c>
    </row>
    <row r="64" spans="1:26" ht="15" customHeight="1">
      <c r="A64" s="1714"/>
      <c r="B64" s="1340" t="s">
        <v>1477</v>
      </c>
      <c r="C64" s="1331">
        <v>3.5</v>
      </c>
      <c r="D64" s="1341"/>
      <c r="E64" s="1330">
        <v>5.17</v>
      </c>
      <c r="F64" s="1331">
        <v>56</v>
      </c>
      <c r="G64" s="451" t="s">
        <v>649</v>
      </c>
      <c r="H64" s="537" t="s">
        <v>1470</v>
      </c>
      <c r="I64" s="1331">
        <v>25.5</v>
      </c>
      <c r="J64" s="1330" t="s">
        <v>162</v>
      </c>
      <c r="K64" s="1342">
        <v>1575</v>
      </c>
      <c r="L64" s="197">
        <f>IF(Начало!$D$14=0,0,K64*(1-Начало!$D$14))</f>
        <v>0</v>
      </c>
      <c r="M64" s="1343"/>
      <c r="O64" s="1344">
        <v>118000</v>
      </c>
      <c r="P64" s="1329"/>
      <c r="Q64" s="1165"/>
      <c r="S64" s="1151">
        <f t="shared" ref="S64" si="28">L64*M64</f>
        <v>0</v>
      </c>
      <c r="T64" s="147">
        <f t="shared" ref="T64" si="29">IF(OR(V64="",M64=""),0,M64*V64)</f>
        <v>0</v>
      </c>
      <c r="U64" s="147">
        <f t="shared" ref="U64" si="30">IF(OR(W64="",M64=""),0,M64*W64)</f>
        <v>0</v>
      </c>
      <c r="V64" s="320">
        <f t="shared" ref="V64" si="31">(X64/1000)*(Y64/1000)*(Z64/1000)</f>
        <v>0.19261799999999998</v>
      </c>
      <c r="W64" s="105">
        <v>27.7</v>
      </c>
      <c r="X64" s="109">
        <v>900</v>
      </c>
      <c r="Y64" s="109">
        <v>615</v>
      </c>
      <c r="Z64" s="109">
        <v>348</v>
      </c>
    </row>
    <row r="65" spans="1:26" ht="15" customHeight="1">
      <c r="A65" s="1715"/>
      <c r="B65" s="15" t="s">
        <v>1478</v>
      </c>
      <c r="C65" s="93">
        <v>5.3</v>
      </c>
      <c r="D65" s="1164"/>
      <c r="E65" s="70">
        <v>6.81</v>
      </c>
      <c r="F65" s="93">
        <v>55</v>
      </c>
      <c r="G65" s="111" t="s">
        <v>520</v>
      </c>
      <c r="H65" s="1136" t="s">
        <v>1471</v>
      </c>
      <c r="I65" s="93">
        <v>35.1</v>
      </c>
      <c r="J65" s="70" t="s">
        <v>162</v>
      </c>
      <c r="K65" s="1166">
        <v>1796</v>
      </c>
      <c r="L65" s="196">
        <f>IF(Начало!$D$14=0,0,K65*(1-Начало!$D$14))</f>
        <v>0</v>
      </c>
      <c r="M65" s="1157"/>
      <c r="O65" s="1168">
        <v>135000</v>
      </c>
      <c r="P65" s="1141"/>
      <c r="Q65" s="1165"/>
      <c r="S65" s="1151">
        <f t="shared" si="24"/>
        <v>0</v>
      </c>
      <c r="T65" s="147">
        <f t="shared" si="25"/>
        <v>0</v>
      </c>
      <c r="U65" s="147">
        <f t="shared" si="26"/>
        <v>0</v>
      </c>
      <c r="V65" s="320">
        <f t="shared" si="27"/>
        <v>0.220662</v>
      </c>
      <c r="W65" s="105">
        <v>37.9</v>
      </c>
      <c r="X65" s="109">
        <v>920</v>
      </c>
      <c r="Y65" s="109">
        <v>615</v>
      </c>
      <c r="Z65" s="109">
        <v>390</v>
      </c>
    </row>
    <row r="66" spans="1:26" ht="15" customHeight="1">
      <c r="A66" s="1715"/>
      <c r="B66" s="15" t="s">
        <v>1479</v>
      </c>
      <c r="C66" s="93">
        <v>7.1</v>
      </c>
      <c r="D66" s="1164"/>
      <c r="E66" s="70">
        <v>9.1300000000000008</v>
      </c>
      <c r="F66" s="93">
        <v>60.5</v>
      </c>
      <c r="G66" s="111" t="s">
        <v>521</v>
      </c>
      <c r="H66" s="1136" t="s">
        <v>1472</v>
      </c>
      <c r="I66" s="93">
        <v>49</v>
      </c>
      <c r="J66" s="70" t="s">
        <v>162</v>
      </c>
      <c r="K66" s="1166">
        <v>2370</v>
      </c>
      <c r="L66" s="196">
        <f>IF(Начало!$D$14=0,0,K66*(1-Начало!$D$14))</f>
        <v>0</v>
      </c>
      <c r="M66" s="1157"/>
      <c r="O66" s="1168">
        <v>178000</v>
      </c>
      <c r="P66" s="1141"/>
      <c r="Q66" s="1165"/>
      <c r="S66" s="1151">
        <f t="shared" si="24"/>
        <v>0</v>
      </c>
      <c r="T66" s="147">
        <f t="shared" si="25"/>
        <v>0</v>
      </c>
      <c r="U66" s="147">
        <f t="shared" si="26"/>
        <v>0</v>
      </c>
      <c r="V66" s="320">
        <f t="shared" si="27"/>
        <v>0.29159887500000004</v>
      </c>
      <c r="W66" s="105">
        <v>51.5</v>
      </c>
      <c r="X66" s="109">
        <v>965</v>
      </c>
      <c r="Y66" s="109">
        <v>765</v>
      </c>
      <c r="Z66" s="109">
        <v>395</v>
      </c>
    </row>
    <row r="67" spans="1:26" ht="15" customHeight="1">
      <c r="A67" s="1715"/>
      <c r="B67" s="15" t="s">
        <v>1480</v>
      </c>
      <c r="C67" s="93">
        <v>10.5</v>
      </c>
      <c r="D67" s="1164"/>
      <c r="E67" s="70">
        <v>10.58</v>
      </c>
      <c r="F67" s="93">
        <v>62</v>
      </c>
      <c r="G67" s="111" t="s">
        <v>530</v>
      </c>
      <c r="H67" s="1136" t="s">
        <v>1473</v>
      </c>
      <c r="I67" s="93">
        <v>81</v>
      </c>
      <c r="J67" s="70" t="s">
        <v>162</v>
      </c>
      <c r="K67" s="1166">
        <v>3260</v>
      </c>
      <c r="L67" s="196">
        <f>IF(Начало!$D$14=0,0,K67*(1-Начало!$D$14))</f>
        <v>0</v>
      </c>
      <c r="M67" s="1157"/>
      <c r="O67" s="1168">
        <v>245000</v>
      </c>
      <c r="P67" s="1141"/>
      <c r="Q67" s="1165"/>
      <c r="S67" s="1151">
        <f t="shared" si="24"/>
        <v>0</v>
      </c>
      <c r="T67" s="147">
        <f t="shared" si="25"/>
        <v>0</v>
      </c>
      <c r="U67" s="147">
        <f t="shared" si="26"/>
        <v>0</v>
      </c>
      <c r="V67" s="320">
        <f t="shared" si="27"/>
        <v>0.47687500000000005</v>
      </c>
      <c r="W67" s="105">
        <v>86.9</v>
      </c>
      <c r="X67" s="109">
        <v>1090</v>
      </c>
      <c r="Y67" s="109">
        <v>875</v>
      </c>
      <c r="Z67" s="109">
        <v>500</v>
      </c>
    </row>
    <row r="68" spans="1:26" ht="15" customHeight="1">
      <c r="A68" s="1715"/>
      <c r="B68" s="15" t="s">
        <v>1481</v>
      </c>
      <c r="C68" s="93">
        <v>14</v>
      </c>
      <c r="D68" s="1164"/>
      <c r="E68" s="70">
        <v>12.26</v>
      </c>
      <c r="F68" s="93">
        <v>65</v>
      </c>
      <c r="G68" s="111" t="s">
        <v>1135</v>
      </c>
      <c r="H68" s="1136" t="s">
        <v>1474</v>
      </c>
      <c r="I68" s="93">
        <v>108.1</v>
      </c>
      <c r="J68" s="70" t="s">
        <v>162</v>
      </c>
      <c r="K68" s="1166">
        <v>3660</v>
      </c>
      <c r="L68" s="196">
        <f>IF(Начало!$D$14=0,0,K68*(1-Начало!$D$14))</f>
        <v>0</v>
      </c>
      <c r="M68" s="1157"/>
      <c r="O68" s="1168">
        <v>275000</v>
      </c>
      <c r="P68" s="1141"/>
      <c r="Q68" s="1165"/>
      <c r="S68" s="1151">
        <f t="shared" si="24"/>
        <v>0</v>
      </c>
      <c r="T68" s="147">
        <f t="shared" si="25"/>
        <v>0</v>
      </c>
      <c r="U68" s="147">
        <f t="shared" si="26"/>
        <v>0</v>
      </c>
      <c r="V68" s="320">
        <f t="shared" si="27"/>
        <v>0.80219700000000005</v>
      </c>
      <c r="W68" s="105">
        <v>121.2</v>
      </c>
      <c r="X68" s="109">
        <v>1095</v>
      </c>
      <c r="Y68" s="109">
        <v>1480</v>
      </c>
      <c r="Z68" s="109">
        <v>495</v>
      </c>
    </row>
    <row r="69" spans="1:26" ht="15" customHeight="1" thickBot="1">
      <c r="A69" s="1716"/>
      <c r="B69" s="23" t="s">
        <v>1482</v>
      </c>
      <c r="C69" s="449">
        <v>16</v>
      </c>
      <c r="D69" s="1155"/>
      <c r="E69" s="327">
        <v>14.88</v>
      </c>
      <c r="F69" s="449">
        <v>62.5</v>
      </c>
      <c r="G69" s="453" t="s">
        <v>1135</v>
      </c>
      <c r="H69" s="1137" t="s">
        <v>1474</v>
      </c>
      <c r="I69" s="449">
        <v>112.8</v>
      </c>
      <c r="J69" s="327" t="s">
        <v>162</v>
      </c>
      <c r="K69" s="1138">
        <v>4444</v>
      </c>
      <c r="L69" s="1140">
        <f>IF(Начало!$D$14=0,0,K69*(1-Начало!$D$14))</f>
        <v>0</v>
      </c>
      <c r="M69" s="1158"/>
      <c r="O69" s="1169">
        <v>333000</v>
      </c>
      <c r="P69" s="1141"/>
      <c r="Q69" s="1165"/>
      <c r="S69" s="1151">
        <f t="shared" si="24"/>
        <v>0</v>
      </c>
      <c r="T69" s="147">
        <f t="shared" si="25"/>
        <v>0</v>
      </c>
      <c r="U69" s="147">
        <f t="shared" si="26"/>
        <v>0</v>
      </c>
      <c r="V69" s="320">
        <f t="shared" si="27"/>
        <v>0.80219700000000005</v>
      </c>
      <c r="W69" s="105">
        <v>126</v>
      </c>
      <c r="X69" s="109">
        <v>1095</v>
      </c>
      <c r="Y69" s="109">
        <v>1480</v>
      </c>
      <c r="Z69" s="109">
        <v>495</v>
      </c>
    </row>
    <row r="70" spans="1:26" ht="23.25" customHeight="1" thickBot="1">
      <c r="A70" s="1695" t="s">
        <v>1640</v>
      </c>
      <c r="B70" s="1696"/>
      <c r="C70" s="1696"/>
      <c r="D70" s="1696"/>
      <c r="E70" s="1696"/>
      <c r="F70" s="1696"/>
      <c r="G70" s="1696"/>
      <c r="H70" s="1696"/>
      <c r="I70" s="1696"/>
      <c r="J70" s="1696"/>
      <c r="K70" s="1696"/>
      <c r="L70" s="1696"/>
      <c r="M70" s="1697"/>
      <c r="O70" s="1294"/>
      <c r="P70" s="234"/>
      <c r="T70" s="109"/>
    </row>
    <row r="71" spans="1:26" ht="15.75" customHeight="1">
      <c r="A71" s="33" t="s">
        <v>182</v>
      </c>
      <c r="B71" s="34" t="s">
        <v>364</v>
      </c>
      <c r="C71" s="1266">
        <v>3.2</v>
      </c>
      <c r="D71" s="1266" t="s">
        <v>366</v>
      </c>
      <c r="E71" s="570">
        <v>1.3</v>
      </c>
      <c r="F71" s="1263">
        <v>49</v>
      </c>
      <c r="G71" s="1266" t="s">
        <v>1373</v>
      </c>
      <c r="H71" s="1266" t="s">
        <v>1374</v>
      </c>
      <c r="I71" s="1266">
        <v>30</v>
      </c>
      <c r="J71" s="1263">
        <v>1</v>
      </c>
      <c r="K71" s="1271">
        <v>846</v>
      </c>
      <c r="L71" s="1269">
        <f>IF(Начало!$D$14=0,0,K71*(1-Начало!$D$14))</f>
        <v>0</v>
      </c>
      <c r="M71" s="1291"/>
      <c r="O71" s="1167">
        <v>63000</v>
      </c>
      <c r="P71" s="116"/>
      <c r="Q71" s="1165"/>
      <c r="S71" s="1151">
        <f t="shared" ref="S71:S84" si="32">L71*M71</f>
        <v>0</v>
      </c>
      <c r="T71" s="147">
        <f>IF(OR(V71="",M71=""),0,M71*V71)</f>
        <v>0</v>
      </c>
      <c r="U71" s="147">
        <f>IF(OR(W71="",M71=""),0,M71*W71)</f>
        <v>0</v>
      </c>
      <c r="V71" s="320">
        <f>(X71/1000)*(Y71/1000)*(Z71/1000)</f>
        <v>0.20761650000000001</v>
      </c>
      <c r="W71" s="105">
        <v>33</v>
      </c>
      <c r="X71" s="109">
        <v>845</v>
      </c>
      <c r="Y71" s="109">
        <v>630</v>
      </c>
      <c r="Z71" s="109">
        <v>390</v>
      </c>
    </row>
    <row r="72" spans="1:26" ht="15.75" customHeight="1">
      <c r="A72" s="1290" t="s">
        <v>182</v>
      </c>
      <c r="B72" s="15" t="s">
        <v>365</v>
      </c>
      <c r="C72" s="1267">
        <v>5.3</v>
      </c>
      <c r="D72" s="1267" t="s">
        <v>366</v>
      </c>
      <c r="E72" s="27">
        <v>1.95</v>
      </c>
      <c r="F72" s="1264">
        <v>55</v>
      </c>
      <c r="G72" s="1267" t="s">
        <v>1375</v>
      </c>
      <c r="H72" s="1267" t="s">
        <v>1376</v>
      </c>
      <c r="I72" s="1267">
        <v>35.5</v>
      </c>
      <c r="J72" s="1264">
        <v>1</v>
      </c>
      <c r="K72" s="1166">
        <v>993</v>
      </c>
      <c r="L72" s="196">
        <f>IF(Начало!$D$14=0,0,K72*(1-Начало!$D$14))</f>
        <v>0</v>
      </c>
      <c r="M72" s="1292"/>
      <c r="O72" s="1168">
        <v>74000</v>
      </c>
      <c r="P72" s="1273"/>
      <c r="Q72" s="1165"/>
      <c r="S72" s="1151">
        <f t="shared" si="32"/>
        <v>0</v>
      </c>
      <c r="T72" s="147">
        <f>IF(OR(V72="",M72=""),0,M72*V72)</f>
        <v>0</v>
      </c>
      <c r="U72" s="147">
        <f>IF(OR(W72="",M72=""),0,M72*W72)</f>
        <v>0</v>
      </c>
      <c r="V72" s="320">
        <f>(X72/1000)*(Y72/1000)*(Z72/1000)</f>
        <v>0.24210899999999999</v>
      </c>
      <c r="W72" s="105">
        <v>39.5</v>
      </c>
      <c r="X72" s="109">
        <v>915</v>
      </c>
      <c r="Y72" s="109">
        <v>630</v>
      </c>
      <c r="Z72" s="109">
        <v>420</v>
      </c>
    </row>
    <row r="73" spans="1:26" ht="15.75" customHeight="1">
      <c r="A73" s="1290" t="s">
        <v>182</v>
      </c>
      <c r="B73" s="15" t="s">
        <v>356</v>
      </c>
      <c r="C73" s="1267">
        <v>7.1</v>
      </c>
      <c r="D73" s="1267" t="s">
        <v>366</v>
      </c>
      <c r="E73" s="27">
        <v>2.54</v>
      </c>
      <c r="F73" s="1264">
        <v>55</v>
      </c>
      <c r="G73" s="1267" t="s">
        <v>1375</v>
      </c>
      <c r="H73" s="1267" t="s">
        <v>1377</v>
      </c>
      <c r="I73" s="1267">
        <v>41</v>
      </c>
      <c r="J73" s="1264">
        <v>1</v>
      </c>
      <c r="K73" s="1166">
        <v>1177</v>
      </c>
      <c r="L73" s="196">
        <f>IF(Начало!$D$14=0,0,K73*(1-Начало!$D$14))</f>
        <v>0</v>
      </c>
      <c r="M73" s="1292"/>
      <c r="O73" s="1168">
        <v>88000</v>
      </c>
      <c r="P73" s="1273"/>
      <c r="Q73" s="1165"/>
      <c r="S73" s="1151">
        <f t="shared" si="32"/>
        <v>0</v>
      </c>
      <c r="T73" s="147">
        <f>IF(OR(V73="",M73=""),0,M73*V73)</f>
        <v>0</v>
      </c>
      <c r="U73" s="147">
        <f>IF(OR(W73="",M73=""),0,M73*W73)</f>
        <v>0</v>
      </c>
      <c r="V73" s="320">
        <f>(X73/1000)*(Y73/1000)*(Z73/1000)</f>
        <v>0.24210899999999999</v>
      </c>
      <c r="W73" s="105">
        <v>44</v>
      </c>
      <c r="X73" s="109">
        <v>915</v>
      </c>
      <c r="Y73" s="109">
        <v>630</v>
      </c>
      <c r="Z73" s="109">
        <v>420</v>
      </c>
    </row>
    <row r="74" spans="1:26" ht="15.75" customHeight="1">
      <c r="A74" s="1290" t="s">
        <v>182</v>
      </c>
      <c r="B74" s="15" t="s">
        <v>357</v>
      </c>
      <c r="C74" s="1267">
        <v>10.5</v>
      </c>
      <c r="D74" s="1267" t="s">
        <v>184</v>
      </c>
      <c r="E74" s="27">
        <v>4</v>
      </c>
      <c r="F74" s="1264">
        <v>56</v>
      </c>
      <c r="G74" s="1267" t="s">
        <v>368</v>
      </c>
      <c r="H74" s="1267" t="s">
        <v>171</v>
      </c>
      <c r="I74" s="1267">
        <v>85.8</v>
      </c>
      <c r="J74" s="1264">
        <v>1</v>
      </c>
      <c r="K74" s="1166">
        <v>1856</v>
      </c>
      <c r="L74" s="196">
        <f>IF(Начало!$D$14=0,0,K74*(1-Начало!$D$14))</f>
        <v>0</v>
      </c>
      <c r="M74" s="1292"/>
      <c r="O74" s="1168">
        <v>139000</v>
      </c>
      <c r="P74" s="1273"/>
      <c r="Q74" s="1165"/>
      <c r="S74" s="1151">
        <f t="shared" si="32"/>
        <v>0</v>
      </c>
      <c r="T74" s="147">
        <f t="shared" ref="T74:T84" si="33">IF(OR(V74="",M74=""),0,M74*V74)</f>
        <v>0</v>
      </c>
      <c r="U74" s="147">
        <f t="shared" ref="U74:U84" si="34">IF(OR(W74="",M74=""),0,M74*W74)</f>
        <v>0</v>
      </c>
      <c r="V74" s="320">
        <f t="shared" ref="V74:V84" si="35">(X74/1000)*(Y74/1000)*(Z74/1000)</f>
        <v>0.53592000000000006</v>
      </c>
      <c r="W74" s="105">
        <v>95.6</v>
      </c>
      <c r="X74" s="109">
        <v>1120</v>
      </c>
      <c r="Y74" s="109">
        <v>1100</v>
      </c>
      <c r="Z74" s="109">
        <v>435</v>
      </c>
    </row>
    <row r="75" spans="1:26" ht="15.75" customHeight="1">
      <c r="A75" s="1290" t="s">
        <v>182</v>
      </c>
      <c r="B75" s="15" t="s">
        <v>358</v>
      </c>
      <c r="C75" s="1267">
        <v>14</v>
      </c>
      <c r="D75" s="1267" t="s">
        <v>184</v>
      </c>
      <c r="E75" s="27">
        <v>5.2</v>
      </c>
      <c r="F75" s="1264">
        <v>56</v>
      </c>
      <c r="G75" s="1267" t="s">
        <v>430</v>
      </c>
      <c r="H75" s="1267" t="s">
        <v>185</v>
      </c>
      <c r="I75" s="1267">
        <v>91.6</v>
      </c>
      <c r="J75" s="1264">
        <v>1</v>
      </c>
      <c r="K75" s="1166">
        <v>1929</v>
      </c>
      <c r="L75" s="196">
        <f>IF(Начало!$D$14=0,0,K75*(1-Начало!$D$14))</f>
        <v>0</v>
      </c>
      <c r="M75" s="1292"/>
      <c r="O75" s="1168">
        <v>145000</v>
      </c>
      <c r="P75" s="1273"/>
      <c r="Q75" s="1165"/>
      <c r="S75" s="1151">
        <f t="shared" si="32"/>
        <v>0</v>
      </c>
      <c r="T75" s="147">
        <f t="shared" si="33"/>
        <v>0</v>
      </c>
      <c r="U75" s="147">
        <f t="shared" si="34"/>
        <v>0</v>
      </c>
      <c r="V75" s="320">
        <f t="shared" si="35"/>
        <v>0.59752903200000007</v>
      </c>
      <c r="W75" s="105">
        <v>102</v>
      </c>
      <c r="X75" s="109">
        <v>1032</v>
      </c>
      <c r="Y75" s="109">
        <v>1307</v>
      </c>
      <c r="Z75" s="109">
        <v>443</v>
      </c>
    </row>
    <row r="76" spans="1:26" ht="15.75" customHeight="1">
      <c r="A76" s="1290" t="s">
        <v>182</v>
      </c>
      <c r="B76" s="15" t="s">
        <v>359</v>
      </c>
      <c r="C76" s="1267">
        <v>16</v>
      </c>
      <c r="D76" s="1267" t="s">
        <v>184</v>
      </c>
      <c r="E76" s="27">
        <v>6.2</v>
      </c>
      <c r="F76" s="1264">
        <v>57</v>
      </c>
      <c r="G76" s="1267" t="s">
        <v>430</v>
      </c>
      <c r="H76" s="1267" t="s">
        <v>185</v>
      </c>
      <c r="I76" s="1267">
        <v>96.6</v>
      </c>
      <c r="J76" s="1264">
        <v>1</v>
      </c>
      <c r="K76" s="1166">
        <v>2310</v>
      </c>
      <c r="L76" s="196">
        <f>IF(Начало!$D$14=0,0,K76*(1-Начало!$D$14))</f>
        <v>0</v>
      </c>
      <c r="M76" s="1292"/>
      <c r="O76" s="1168">
        <v>173000</v>
      </c>
      <c r="P76" s="1273"/>
      <c r="Q76" s="1165"/>
      <c r="S76" s="1151">
        <f t="shared" si="32"/>
        <v>0</v>
      </c>
      <c r="T76" s="147">
        <f t="shared" si="33"/>
        <v>0</v>
      </c>
      <c r="U76" s="147">
        <f t="shared" si="34"/>
        <v>0</v>
      </c>
      <c r="V76" s="320">
        <f t="shared" si="35"/>
        <v>0.59752903200000007</v>
      </c>
      <c r="W76" s="105">
        <v>107</v>
      </c>
      <c r="X76" s="109">
        <v>1032</v>
      </c>
      <c r="Y76" s="109">
        <v>1307</v>
      </c>
      <c r="Z76" s="109">
        <v>443</v>
      </c>
    </row>
    <row r="77" spans="1:26" ht="15.75" customHeight="1">
      <c r="A77" s="1290" t="s">
        <v>182</v>
      </c>
      <c r="B77" s="15" t="s">
        <v>360</v>
      </c>
      <c r="C77" s="1267">
        <v>22</v>
      </c>
      <c r="D77" s="1267" t="s">
        <v>367</v>
      </c>
      <c r="E77" s="27">
        <v>7.6</v>
      </c>
      <c r="F77" s="1264">
        <v>65</v>
      </c>
      <c r="G77" s="1267" t="s">
        <v>369</v>
      </c>
      <c r="H77" s="1267" t="s">
        <v>186</v>
      </c>
      <c r="I77" s="1267">
        <v>171</v>
      </c>
      <c r="J77" s="1264">
        <v>1</v>
      </c>
      <c r="K77" s="1166">
        <v>4923</v>
      </c>
      <c r="L77" s="196">
        <f>IF(Начало!$D$14=0,0,K77*(1-Начало!$D$14))</f>
        <v>0</v>
      </c>
      <c r="M77" s="1292"/>
      <c r="O77" s="1168">
        <v>369000</v>
      </c>
      <c r="P77" s="1273"/>
      <c r="Q77" s="1165"/>
      <c r="S77" s="1151">
        <f>L77*M77</f>
        <v>0</v>
      </c>
      <c r="T77" s="147">
        <f t="shared" si="33"/>
        <v>0</v>
      </c>
      <c r="U77" s="147">
        <f t="shared" si="34"/>
        <v>0</v>
      </c>
      <c r="V77" s="320">
        <f t="shared" si="35"/>
        <v>1.0214160000000001</v>
      </c>
      <c r="W77" s="105">
        <v>190</v>
      </c>
      <c r="X77" s="109">
        <v>1320</v>
      </c>
      <c r="Y77" s="109">
        <v>1060</v>
      </c>
      <c r="Z77" s="109">
        <v>730</v>
      </c>
    </row>
    <row r="78" spans="1:26" ht="15.75" customHeight="1">
      <c r="A78" s="1290" t="s">
        <v>182</v>
      </c>
      <c r="B78" s="15" t="s">
        <v>361</v>
      </c>
      <c r="C78" s="1267">
        <v>28</v>
      </c>
      <c r="D78" s="1267" t="s">
        <v>367</v>
      </c>
      <c r="E78" s="27">
        <v>9.6</v>
      </c>
      <c r="F78" s="1264">
        <v>67</v>
      </c>
      <c r="G78" s="1267" t="s">
        <v>369</v>
      </c>
      <c r="H78" s="1267" t="s">
        <v>186</v>
      </c>
      <c r="I78" s="1267">
        <v>185</v>
      </c>
      <c r="J78" s="1264">
        <v>1</v>
      </c>
      <c r="K78" s="1166">
        <v>5038</v>
      </c>
      <c r="L78" s="196">
        <f>IF(Начало!$D$14=0,0,K78*(1-Начало!$D$14))</f>
        <v>0</v>
      </c>
      <c r="M78" s="1292"/>
      <c r="O78" s="1168">
        <v>378000</v>
      </c>
      <c r="P78" s="1273"/>
      <c r="Q78" s="1165"/>
      <c r="S78" s="1151">
        <f t="shared" si="32"/>
        <v>0</v>
      </c>
      <c r="T78" s="147">
        <f t="shared" si="33"/>
        <v>0</v>
      </c>
      <c r="U78" s="147">
        <f t="shared" si="34"/>
        <v>0</v>
      </c>
      <c r="V78" s="320">
        <f t="shared" si="35"/>
        <v>1.0214160000000001</v>
      </c>
      <c r="W78" s="105">
        <v>202</v>
      </c>
      <c r="X78" s="109">
        <v>1320</v>
      </c>
      <c r="Y78" s="109">
        <v>1060</v>
      </c>
      <c r="Z78" s="109">
        <v>730</v>
      </c>
    </row>
    <row r="79" spans="1:26" ht="15.75" customHeight="1">
      <c r="A79" s="1290" t="s">
        <v>182</v>
      </c>
      <c r="B79" s="15" t="s">
        <v>362</v>
      </c>
      <c r="C79" s="1267">
        <v>35</v>
      </c>
      <c r="D79" s="1267" t="s">
        <v>310</v>
      </c>
      <c r="E79" s="27">
        <v>12.6</v>
      </c>
      <c r="F79" s="1264">
        <v>69</v>
      </c>
      <c r="G79" s="1267" t="s">
        <v>369</v>
      </c>
      <c r="H79" s="1267" t="s">
        <v>186</v>
      </c>
      <c r="I79" s="1267">
        <v>199</v>
      </c>
      <c r="J79" s="1264">
        <v>1</v>
      </c>
      <c r="K79" s="1166">
        <v>6378</v>
      </c>
      <c r="L79" s="196">
        <f>IF(Начало!$D$14=0,0,K79*(1-Начало!$D$14))</f>
        <v>0</v>
      </c>
      <c r="M79" s="1292"/>
      <c r="O79" s="1168">
        <v>478000</v>
      </c>
      <c r="P79" s="1273"/>
      <c r="Q79" s="1165"/>
      <c r="S79" s="1151">
        <f t="shared" si="32"/>
        <v>0</v>
      </c>
      <c r="T79" s="147">
        <f t="shared" si="33"/>
        <v>0</v>
      </c>
      <c r="U79" s="147">
        <f t="shared" si="34"/>
        <v>0</v>
      </c>
      <c r="V79" s="320">
        <f t="shared" si="35"/>
        <v>1.0214160000000001</v>
      </c>
      <c r="W79" s="105">
        <v>215</v>
      </c>
      <c r="X79" s="109">
        <v>1320</v>
      </c>
      <c r="Y79" s="109">
        <v>1060</v>
      </c>
      <c r="Z79" s="109">
        <v>730</v>
      </c>
    </row>
    <row r="80" spans="1:26" ht="15.75" customHeight="1">
      <c r="A80" s="1290" t="s">
        <v>182</v>
      </c>
      <c r="B80" s="15" t="s">
        <v>363</v>
      </c>
      <c r="C80" s="1267">
        <v>44</v>
      </c>
      <c r="D80" s="1267" t="s">
        <v>183</v>
      </c>
      <c r="E80" s="27">
        <v>17.600000000000001</v>
      </c>
      <c r="F80" s="1264">
        <v>70</v>
      </c>
      <c r="G80" s="1267" t="s">
        <v>370</v>
      </c>
      <c r="H80" s="1267" t="s">
        <v>371</v>
      </c>
      <c r="I80" s="1267">
        <v>288</v>
      </c>
      <c r="J80" s="1264">
        <v>1</v>
      </c>
      <c r="K80" s="1166">
        <v>8421</v>
      </c>
      <c r="L80" s="196">
        <f>IF(Начало!$D$14=0,0,K80*(1-Начало!$D$14))</f>
        <v>0</v>
      </c>
      <c r="M80" s="1292"/>
      <c r="O80" s="1168">
        <v>632000</v>
      </c>
      <c r="P80" s="1273"/>
      <c r="Q80" s="1165"/>
      <c r="S80" s="1151">
        <f t="shared" si="32"/>
        <v>0</v>
      </c>
      <c r="T80" s="147">
        <f t="shared" si="33"/>
        <v>0</v>
      </c>
      <c r="U80" s="147">
        <f t="shared" si="34"/>
        <v>0</v>
      </c>
      <c r="V80" s="320">
        <f t="shared" si="35"/>
        <v>1.9154789999999999</v>
      </c>
      <c r="W80" s="105">
        <v>308</v>
      </c>
      <c r="X80" s="109">
        <v>1305</v>
      </c>
      <c r="Y80" s="109">
        <v>1790</v>
      </c>
      <c r="Z80" s="109">
        <v>820</v>
      </c>
    </row>
    <row r="81" spans="1:26" ht="15.75" customHeight="1">
      <c r="A81" s="1290" t="s">
        <v>182</v>
      </c>
      <c r="B81" s="15" t="s">
        <v>306</v>
      </c>
      <c r="C81" s="1267">
        <v>53</v>
      </c>
      <c r="D81" s="1267" t="s">
        <v>310</v>
      </c>
      <c r="E81" s="27">
        <v>16.8</v>
      </c>
      <c r="F81" s="1264">
        <v>73</v>
      </c>
      <c r="G81" s="1267" t="s">
        <v>479</v>
      </c>
      <c r="H81" s="1267" t="s">
        <v>480</v>
      </c>
      <c r="I81" s="1267">
        <v>403</v>
      </c>
      <c r="J81" s="1264">
        <v>2</v>
      </c>
      <c r="K81" s="1166">
        <v>11091</v>
      </c>
      <c r="L81" s="196">
        <f>IF(Начало!$D$14=0,0,K81*(1-Начало!$D$14))</f>
        <v>0</v>
      </c>
      <c r="M81" s="1292"/>
      <c r="O81" s="1168">
        <v>832000</v>
      </c>
      <c r="P81" s="1273"/>
      <c r="Q81" s="1165"/>
      <c r="S81" s="1151">
        <f t="shared" si="32"/>
        <v>0</v>
      </c>
      <c r="T81" s="147">
        <f t="shared" si="33"/>
        <v>0</v>
      </c>
      <c r="U81" s="147">
        <f t="shared" si="34"/>
        <v>0</v>
      </c>
      <c r="V81" s="320">
        <f t="shared" si="35"/>
        <v>2.1673048320000001</v>
      </c>
      <c r="W81" s="105">
        <v>415</v>
      </c>
      <c r="X81" s="109">
        <v>1844</v>
      </c>
      <c r="Y81" s="109">
        <v>1272</v>
      </c>
      <c r="Z81" s="109">
        <v>924</v>
      </c>
    </row>
    <row r="82" spans="1:26" ht="15.75" customHeight="1">
      <c r="A82" s="1290" t="s">
        <v>182</v>
      </c>
      <c r="B82" s="15" t="s">
        <v>307</v>
      </c>
      <c r="C82" s="1267">
        <v>61</v>
      </c>
      <c r="D82" s="1267" t="s">
        <v>310</v>
      </c>
      <c r="E82" s="27">
        <v>19</v>
      </c>
      <c r="F82" s="1264">
        <v>76</v>
      </c>
      <c r="G82" s="1267" t="s">
        <v>479</v>
      </c>
      <c r="H82" s="1267" t="s">
        <v>480</v>
      </c>
      <c r="I82" s="1267">
        <v>413</v>
      </c>
      <c r="J82" s="1264">
        <v>2</v>
      </c>
      <c r="K82" s="1166">
        <v>12288</v>
      </c>
      <c r="L82" s="196">
        <f>IF(Начало!$D$14=0,0,K82*(1-Начало!$D$14))</f>
        <v>0</v>
      </c>
      <c r="M82" s="1292"/>
      <c r="O82" s="1168">
        <v>922000</v>
      </c>
      <c r="P82" s="1273"/>
      <c r="Q82" s="1165"/>
      <c r="S82" s="1151">
        <f t="shared" si="32"/>
        <v>0</v>
      </c>
      <c r="T82" s="147">
        <f t="shared" si="33"/>
        <v>0</v>
      </c>
      <c r="U82" s="147">
        <f t="shared" si="34"/>
        <v>0</v>
      </c>
      <c r="V82" s="320">
        <f t="shared" si="35"/>
        <v>2.1673048320000001</v>
      </c>
      <c r="W82" s="105">
        <v>424</v>
      </c>
      <c r="X82" s="109">
        <v>1844</v>
      </c>
      <c r="Y82" s="109">
        <v>1272</v>
      </c>
      <c r="Z82" s="109">
        <v>924</v>
      </c>
    </row>
    <row r="83" spans="1:26" ht="15.75" customHeight="1">
      <c r="A83" s="1290" t="s">
        <v>182</v>
      </c>
      <c r="B83" s="15" t="s">
        <v>308</v>
      </c>
      <c r="C83" s="1267">
        <v>70</v>
      </c>
      <c r="D83" s="1267" t="s">
        <v>310</v>
      </c>
      <c r="E83" s="27">
        <v>22</v>
      </c>
      <c r="F83" s="1264">
        <v>76</v>
      </c>
      <c r="G83" s="1267" t="s">
        <v>875</v>
      </c>
      <c r="H83" s="1267" t="s">
        <v>481</v>
      </c>
      <c r="I83" s="1267">
        <v>508</v>
      </c>
      <c r="J83" s="1264">
        <v>2</v>
      </c>
      <c r="K83" s="1166">
        <v>13506</v>
      </c>
      <c r="L83" s="196">
        <f>IF(Начало!$D$14=0,0,K83*(1-Начало!$D$14))</f>
        <v>0</v>
      </c>
      <c r="M83" s="1292"/>
      <c r="O83" s="1168">
        <v>1013000</v>
      </c>
      <c r="P83" s="1273"/>
      <c r="Q83" s="1165"/>
      <c r="S83" s="1151">
        <f t="shared" si="32"/>
        <v>0</v>
      </c>
      <c r="T83" s="147">
        <f t="shared" si="33"/>
        <v>0</v>
      </c>
      <c r="U83" s="147">
        <f t="shared" si="34"/>
        <v>0</v>
      </c>
      <c r="V83" s="320">
        <f t="shared" si="35"/>
        <v>3.0544410000000002</v>
      </c>
      <c r="W83" s="105">
        <v>523</v>
      </c>
      <c r="X83" s="109">
        <v>2168</v>
      </c>
      <c r="Y83" s="109">
        <v>1275</v>
      </c>
      <c r="Z83" s="109">
        <v>1105</v>
      </c>
    </row>
    <row r="84" spans="1:26" ht="15.75" customHeight="1" thickBot="1">
      <c r="A84" s="22" t="s">
        <v>182</v>
      </c>
      <c r="B84" s="23" t="s">
        <v>309</v>
      </c>
      <c r="C84" s="1268">
        <v>105</v>
      </c>
      <c r="D84" s="1268" t="s">
        <v>310</v>
      </c>
      <c r="E84" s="546">
        <v>28</v>
      </c>
      <c r="F84" s="1265">
        <v>78</v>
      </c>
      <c r="G84" s="1268" t="s">
        <v>876</v>
      </c>
      <c r="H84" s="1268" t="s">
        <v>877</v>
      </c>
      <c r="I84" s="1268">
        <v>570</v>
      </c>
      <c r="J84" s="1265">
        <v>2</v>
      </c>
      <c r="K84" s="1272">
        <v>19830</v>
      </c>
      <c r="L84" s="1270">
        <f>IF(Начало!$D$14=0,0,K84*(1-Начало!$D$14))</f>
        <v>0</v>
      </c>
      <c r="M84" s="1293"/>
      <c r="O84" s="1169">
        <v>1487000</v>
      </c>
      <c r="P84" s="1273"/>
      <c r="Q84" s="1165"/>
      <c r="S84" s="1151">
        <f t="shared" si="32"/>
        <v>0</v>
      </c>
      <c r="T84" s="147">
        <f t="shared" si="33"/>
        <v>0</v>
      </c>
      <c r="U84" s="147">
        <f t="shared" si="34"/>
        <v>0</v>
      </c>
      <c r="V84" s="320">
        <f t="shared" si="35"/>
        <v>4.0390490400000001</v>
      </c>
      <c r="W84" s="105">
        <v>582</v>
      </c>
      <c r="X84" s="109">
        <v>2168</v>
      </c>
      <c r="Y84" s="109">
        <v>1686</v>
      </c>
      <c r="Z84" s="109">
        <v>1105</v>
      </c>
    </row>
    <row r="85" spans="1:26" ht="23.25" customHeight="1" thickBot="1">
      <c r="A85" s="1695" t="s">
        <v>1565</v>
      </c>
      <c r="B85" s="1696"/>
      <c r="C85" s="1696"/>
      <c r="D85" s="1696"/>
      <c r="E85" s="1696"/>
      <c r="F85" s="1696"/>
      <c r="G85" s="1696"/>
      <c r="H85" s="1696"/>
      <c r="I85" s="1696"/>
      <c r="J85" s="1696"/>
      <c r="K85" s="1696"/>
      <c r="L85" s="1696"/>
      <c r="M85" s="1697"/>
      <c r="O85" s="1294"/>
      <c r="P85" s="1273"/>
      <c r="T85" s="109"/>
    </row>
    <row r="86" spans="1:26" ht="15.75" customHeight="1">
      <c r="A86" s="33" t="s">
        <v>1566</v>
      </c>
      <c r="B86" s="34" t="s">
        <v>404</v>
      </c>
      <c r="C86" s="1289" t="s">
        <v>181</v>
      </c>
      <c r="D86" s="1161" t="s">
        <v>181</v>
      </c>
      <c r="E86" s="1161" t="s">
        <v>181</v>
      </c>
      <c r="F86" s="1161" t="s">
        <v>181</v>
      </c>
      <c r="G86" s="1161" t="s">
        <v>181</v>
      </c>
      <c r="H86" s="1302" t="s">
        <v>406</v>
      </c>
      <c r="I86" s="570" t="s">
        <v>162</v>
      </c>
      <c r="J86" s="570" t="s">
        <v>162</v>
      </c>
      <c r="K86" s="1271">
        <v>364</v>
      </c>
      <c r="L86" s="1269">
        <f>IF(Начало!$D$14=0,0,K86*(1-Начало!$D$14))</f>
        <v>0</v>
      </c>
      <c r="M86" s="1291"/>
      <c r="N86" s="105"/>
      <c r="O86" s="1167">
        <v>27000</v>
      </c>
      <c r="P86" s="1273"/>
      <c r="Q86" s="1165"/>
      <c r="S86" s="1151">
        <f t="shared" ref="S86:S98" si="36">L86*M86</f>
        <v>0</v>
      </c>
      <c r="T86" s="147">
        <f t="shared" ref="T86:T98" si="37">IF(OR(V86="",M86=""),0,M86*V86)</f>
        <v>0</v>
      </c>
      <c r="U86" s="147">
        <f t="shared" ref="U86:U98" si="38">IF(OR(W86="",M86=""),0,M86*W86)</f>
        <v>0</v>
      </c>
      <c r="V86" s="320">
        <v>1.0999999999999999E-2</v>
      </c>
      <c r="W86" s="105">
        <v>1.53</v>
      </c>
      <c r="X86" s="109">
        <v>340</v>
      </c>
      <c r="Y86" s="109">
        <v>190</v>
      </c>
      <c r="Z86" s="109">
        <v>200</v>
      </c>
    </row>
    <row r="87" spans="1:26" ht="15.75" customHeight="1">
      <c r="A87" s="1290" t="s">
        <v>1567</v>
      </c>
      <c r="B87" s="15" t="s">
        <v>405</v>
      </c>
      <c r="C87" s="1287" t="s">
        <v>181</v>
      </c>
      <c r="D87" s="1288" t="s">
        <v>181</v>
      </c>
      <c r="E87" s="1288" t="s">
        <v>181</v>
      </c>
      <c r="F87" s="1288" t="s">
        <v>181</v>
      </c>
      <c r="G87" s="1288" t="s">
        <v>181</v>
      </c>
      <c r="H87" s="1303" t="s">
        <v>406</v>
      </c>
      <c r="I87" s="27" t="s">
        <v>162</v>
      </c>
      <c r="J87" s="27" t="s">
        <v>162</v>
      </c>
      <c r="K87" s="1166">
        <v>393</v>
      </c>
      <c r="L87" s="196">
        <f>IF(Начало!$D$14=0,0,K87*(1-Начало!$D$14))</f>
        <v>0</v>
      </c>
      <c r="M87" s="1292"/>
      <c r="N87" s="105"/>
      <c r="O87" s="1168">
        <v>29000</v>
      </c>
      <c r="P87" s="1273"/>
      <c r="Q87" s="1165"/>
      <c r="S87" s="1151">
        <f t="shared" si="36"/>
        <v>0</v>
      </c>
      <c r="T87" s="147">
        <f t="shared" si="37"/>
        <v>0</v>
      </c>
      <c r="U87" s="147">
        <f t="shared" si="38"/>
        <v>0</v>
      </c>
      <c r="V87" s="320">
        <v>1.0999999999999999E-2</v>
      </c>
      <c r="W87" s="105">
        <v>1.56</v>
      </c>
      <c r="X87" s="109">
        <v>340</v>
      </c>
      <c r="Y87" s="109">
        <v>190</v>
      </c>
      <c r="Z87" s="109">
        <v>200</v>
      </c>
    </row>
    <row r="88" spans="1:26" ht="15.75" customHeight="1">
      <c r="A88" s="1290" t="s">
        <v>1568</v>
      </c>
      <c r="B88" s="15" t="s">
        <v>386</v>
      </c>
      <c r="C88" s="1287" t="s">
        <v>181</v>
      </c>
      <c r="D88" s="1288" t="s">
        <v>181</v>
      </c>
      <c r="E88" s="1288" t="s">
        <v>181</v>
      </c>
      <c r="F88" s="1288" t="s">
        <v>181</v>
      </c>
      <c r="G88" s="1288" t="s">
        <v>181</v>
      </c>
      <c r="H88" s="1303" t="s">
        <v>406</v>
      </c>
      <c r="I88" s="27" t="s">
        <v>162</v>
      </c>
      <c r="J88" s="27" t="s">
        <v>162</v>
      </c>
      <c r="K88" s="1166">
        <v>368</v>
      </c>
      <c r="L88" s="196">
        <f>IF(Начало!$D$14=0,0,K88*(1-Начало!$D$14))</f>
        <v>0</v>
      </c>
      <c r="M88" s="1292"/>
      <c r="N88" s="105"/>
      <c r="O88" s="1168">
        <v>28000</v>
      </c>
      <c r="P88" s="1273"/>
      <c r="Q88" s="1165"/>
      <c r="S88" s="1151">
        <f t="shared" si="36"/>
        <v>0</v>
      </c>
      <c r="T88" s="147">
        <f t="shared" si="37"/>
        <v>0</v>
      </c>
      <c r="U88" s="147">
        <f t="shared" si="38"/>
        <v>0</v>
      </c>
      <c r="V88" s="320">
        <v>1.0999999999999999E-2</v>
      </c>
      <c r="W88" s="105">
        <v>1.52</v>
      </c>
      <c r="X88" s="109">
        <v>340</v>
      </c>
      <c r="Y88" s="109">
        <v>190</v>
      </c>
      <c r="Z88" s="109">
        <v>200</v>
      </c>
    </row>
    <row r="89" spans="1:26" ht="15.75" customHeight="1">
      <c r="A89" s="1290" t="s">
        <v>1569</v>
      </c>
      <c r="B89" s="15" t="s">
        <v>387</v>
      </c>
      <c r="C89" s="1287" t="s">
        <v>181</v>
      </c>
      <c r="D89" s="1288" t="s">
        <v>181</v>
      </c>
      <c r="E89" s="1288" t="s">
        <v>181</v>
      </c>
      <c r="F89" s="1288" t="s">
        <v>181</v>
      </c>
      <c r="G89" s="1288" t="s">
        <v>181</v>
      </c>
      <c r="H89" s="1303" t="s">
        <v>406</v>
      </c>
      <c r="I89" s="27" t="s">
        <v>162</v>
      </c>
      <c r="J89" s="27" t="s">
        <v>162</v>
      </c>
      <c r="K89" s="1166">
        <v>418</v>
      </c>
      <c r="L89" s="196">
        <f>IF(Начало!$D$14=0,0,K89*(1-Начало!$D$14))</f>
        <v>0</v>
      </c>
      <c r="M89" s="1292"/>
      <c r="N89" s="105"/>
      <c r="O89" s="1168">
        <v>31000</v>
      </c>
      <c r="P89" s="1273"/>
      <c r="Q89" s="1165"/>
      <c r="S89" s="1151">
        <f t="shared" si="36"/>
        <v>0</v>
      </c>
      <c r="T89" s="147">
        <f t="shared" si="37"/>
        <v>0</v>
      </c>
      <c r="U89" s="147">
        <f t="shared" si="38"/>
        <v>0</v>
      </c>
      <c r="V89" s="320">
        <v>1.0999999999999999E-2</v>
      </c>
      <c r="W89" s="105">
        <v>1.57</v>
      </c>
      <c r="X89" s="109">
        <v>340</v>
      </c>
      <c r="Y89" s="109">
        <v>190</v>
      </c>
      <c r="Z89" s="109">
        <v>200</v>
      </c>
    </row>
    <row r="90" spans="1:26" ht="15.75" customHeight="1">
      <c r="A90" s="1290" t="s">
        <v>1570</v>
      </c>
      <c r="B90" s="15" t="s">
        <v>388</v>
      </c>
      <c r="C90" s="1287" t="s">
        <v>181</v>
      </c>
      <c r="D90" s="1288" t="s">
        <v>181</v>
      </c>
      <c r="E90" s="1288" t="s">
        <v>181</v>
      </c>
      <c r="F90" s="1288" t="s">
        <v>181</v>
      </c>
      <c r="G90" s="1288" t="s">
        <v>181</v>
      </c>
      <c r="H90" s="1303" t="s">
        <v>406</v>
      </c>
      <c r="I90" s="27" t="s">
        <v>162</v>
      </c>
      <c r="J90" s="27" t="s">
        <v>162</v>
      </c>
      <c r="K90" s="1166">
        <v>418</v>
      </c>
      <c r="L90" s="196">
        <f>IF(Начало!$D$14=0,0,K90*(1-Начало!$D$14))</f>
        <v>0</v>
      </c>
      <c r="M90" s="1292"/>
      <c r="N90" s="105"/>
      <c r="O90" s="1168">
        <v>31000</v>
      </c>
      <c r="P90" s="1273"/>
      <c r="Q90" s="1165"/>
      <c r="S90" s="1151">
        <f t="shared" si="36"/>
        <v>0</v>
      </c>
      <c r="T90" s="147">
        <f t="shared" si="37"/>
        <v>0</v>
      </c>
      <c r="U90" s="147">
        <f t="shared" si="38"/>
        <v>0</v>
      </c>
      <c r="V90" s="320">
        <v>1.0999999999999999E-2</v>
      </c>
      <c r="W90" s="105">
        <v>1.61</v>
      </c>
      <c r="X90" s="109">
        <v>340</v>
      </c>
      <c r="Y90" s="109">
        <v>190</v>
      </c>
      <c r="Z90" s="109">
        <v>200</v>
      </c>
    </row>
    <row r="91" spans="1:26" ht="15.75" customHeight="1">
      <c r="A91" s="1290" t="s">
        <v>1571</v>
      </c>
      <c r="B91" s="15" t="s">
        <v>389</v>
      </c>
      <c r="C91" s="1287" t="s">
        <v>181</v>
      </c>
      <c r="D91" s="1288" t="s">
        <v>181</v>
      </c>
      <c r="E91" s="1288" t="s">
        <v>181</v>
      </c>
      <c r="F91" s="1288" t="s">
        <v>181</v>
      </c>
      <c r="G91" s="1288" t="s">
        <v>181</v>
      </c>
      <c r="H91" s="1303" t="s">
        <v>406</v>
      </c>
      <c r="I91" s="27" t="s">
        <v>162</v>
      </c>
      <c r="J91" s="27" t="s">
        <v>162</v>
      </c>
      <c r="K91" s="1166">
        <v>418</v>
      </c>
      <c r="L91" s="196">
        <f>IF(Начало!$D$14=0,0,K91*(1-Начало!$D$14))</f>
        <v>0</v>
      </c>
      <c r="M91" s="1292"/>
      <c r="N91" s="105"/>
      <c r="O91" s="1168">
        <v>31000</v>
      </c>
      <c r="P91" s="1273"/>
      <c r="Q91" s="1165"/>
      <c r="S91" s="1151">
        <f t="shared" si="36"/>
        <v>0</v>
      </c>
      <c r="T91" s="147">
        <f t="shared" si="37"/>
        <v>0</v>
      </c>
      <c r="U91" s="147">
        <f t="shared" si="38"/>
        <v>0</v>
      </c>
      <c r="V91" s="320">
        <v>1.0999999999999999E-2</v>
      </c>
      <c r="W91" s="105">
        <v>1.61</v>
      </c>
      <c r="X91" s="109">
        <v>340</v>
      </c>
      <c r="Y91" s="109">
        <v>190</v>
      </c>
      <c r="Z91" s="109">
        <v>200</v>
      </c>
    </row>
    <row r="92" spans="1:26" ht="15.75" customHeight="1">
      <c r="A92" s="1290" t="s">
        <v>1572</v>
      </c>
      <c r="B92" s="15" t="s">
        <v>948</v>
      </c>
      <c r="C92" s="1287" t="s">
        <v>181</v>
      </c>
      <c r="D92" s="1288" t="s">
        <v>181</v>
      </c>
      <c r="E92" s="1288" t="s">
        <v>181</v>
      </c>
      <c r="F92" s="1288" t="s">
        <v>181</v>
      </c>
      <c r="G92" s="1288" t="s">
        <v>181</v>
      </c>
      <c r="H92" s="1303" t="s">
        <v>406</v>
      </c>
      <c r="I92" s="27" t="s">
        <v>162</v>
      </c>
      <c r="J92" s="27" t="s">
        <v>162</v>
      </c>
      <c r="K92" s="1166">
        <v>425</v>
      </c>
      <c r="L92" s="196">
        <f>IF(Начало!$D$14=0,0,K92*(1-Начало!$D$14))</f>
        <v>0</v>
      </c>
      <c r="M92" s="1292"/>
      <c r="N92" s="105"/>
      <c r="O92" s="1168">
        <v>32000</v>
      </c>
      <c r="P92" s="1273"/>
      <c r="Q92" s="1165"/>
      <c r="S92" s="1151">
        <f t="shared" si="36"/>
        <v>0</v>
      </c>
      <c r="T92" s="147">
        <f t="shared" si="37"/>
        <v>0</v>
      </c>
      <c r="U92" s="147">
        <f t="shared" si="38"/>
        <v>0</v>
      </c>
      <c r="V92" s="320">
        <v>1.0999999999999999E-2</v>
      </c>
      <c r="W92" s="105">
        <v>1.77</v>
      </c>
      <c r="X92" s="109">
        <v>340</v>
      </c>
      <c r="Y92" s="109">
        <v>190</v>
      </c>
      <c r="Z92" s="109">
        <v>200</v>
      </c>
    </row>
    <row r="93" spans="1:26" ht="15.75" customHeight="1">
      <c r="A93" s="1290" t="s">
        <v>1573</v>
      </c>
      <c r="B93" s="15" t="s">
        <v>949</v>
      </c>
      <c r="C93" s="1287" t="s">
        <v>181</v>
      </c>
      <c r="D93" s="1288" t="s">
        <v>181</v>
      </c>
      <c r="E93" s="1288" t="s">
        <v>181</v>
      </c>
      <c r="F93" s="1288" t="s">
        <v>181</v>
      </c>
      <c r="G93" s="1288" t="s">
        <v>181</v>
      </c>
      <c r="H93" s="1303" t="s">
        <v>406</v>
      </c>
      <c r="I93" s="27" t="s">
        <v>162</v>
      </c>
      <c r="J93" s="27" t="s">
        <v>162</v>
      </c>
      <c r="K93" s="1166">
        <v>464</v>
      </c>
      <c r="L93" s="196">
        <f>IF(Начало!$D$14=0,0,K93*(1-Начало!$D$14))</f>
        <v>0</v>
      </c>
      <c r="M93" s="1292"/>
      <c r="N93" s="105"/>
      <c r="O93" s="1168">
        <v>35000</v>
      </c>
      <c r="P93" s="1273"/>
      <c r="Q93" s="1165"/>
      <c r="S93" s="1151">
        <f t="shared" si="36"/>
        <v>0</v>
      </c>
      <c r="T93" s="147">
        <f t="shared" si="37"/>
        <v>0</v>
      </c>
      <c r="U93" s="147">
        <f t="shared" si="38"/>
        <v>0</v>
      </c>
      <c r="V93" s="320">
        <v>1.0999999999999999E-2</v>
      </c>
      <c r="W93" s="105">
        <v>2.44</v>
      </c>
      <c r="X93" s="109">
        <v>340</v>
      </c>
      <c r="Y93" s="109">
        <v>190</v>
      </c>
      <c r="Z93" s="109">
        <v>200</v>
      </c>
    </row>
    <row r="94" spans="1:26" ht="15.75" customHeight="1">
      <c r="A94" s="1290" t="s">
        <v>1574</v>
      </c>
      <c r="B94" s="15" t="s">
        <v>390</v>
      </c>
      <c r="C94" s="1287" t="s">
        <v>181</v>
      </c>
      <c r="D94" s="1288" t="s">
        <v>181</v>
      </c>
      <c r="E94" s="1288" t="s">
        <v>181</v>
      </c>
      <c r="F94" s="1288" t="s">
        <v>181</v>
      </c>
      <c r="G94" s="1288" t="s">
        <v>181</v>
      </c>
      <c r="H94" s="1303" t="s">
        <v>406</v>
      </c>
      <c r="I94" s="27" t="s">
        <v>162</v>
      </c>
      <c r="J94" s="27" t="s">
        <v>162</v>
      </c>
      <c r="K94" s="1166">
        <v>464</v>
      </c>
      <c r="L94" s="196">
        <f>IF(Начало!$D$14=0,0,K94*(1-Начало!$D$14))</f>
        <v>0</v>
      </c>
      <c r="M94" s="1292"/>
      <c r="N94" s="105"/>
      <c r="O94" s="1168">
        <v>35000</v>
      </c>
      <c r="P94" s="1273"/>
      <c r="Q94" s="1165"/>
      <c r="S94" s="1151">
        <f t="shared" si="36"/>
        <v>0</v>
      </c>
      <c r="T94" s="147">
        <f t="shared" si="37"/>
        <v>0</v>
      </c>
      <c r="U94" s="147">
        <f t="shared" si="38"/>
        <v>0</v>
      </c>
      <c r="V94" s="320">
        <v>1.0999999999999999E-2</v>
      </c>
      <c r="W94" s="105">
        <v>2.5499999999999998</v>
      </c>
      <c r="X94" s="109">
        <v>340</v>
      </c>
      <c r="Y94" s="109">
        <v>190</v>
      </c>
      <c r="Z94" s="109">
        <v>200</v>
      </c>
    </row>
    <row r="95" spans="1:26" ht="15.75" customHeight="1">
      <c r="A95" s="1290" t="s">
        <v>1575</v>
      </c>
      <c r="B95" s="15" t="s">
        <v>391</v>
      </c>
      <c r="C95" s="1287" t="s">
        <v>181</v>
      </c>
      <c r="D95" s="1288" t="s">
        <v>181</v>
      </c>
      <c r="E95" s="1288" t="s">
        <v>181</v>
      </c>
      <c r="F95" s="1288" t="s">
        <v>181</v>
      </c>
      <c r="G95" s="1288" t="s">
        <v>181</v>
      </c>
      <c r="H95" s="1303" t="s">
        <v>406</v>
      </c>
      <c r="I95" s="27" t="s">
        <v>162</v>
      </c>
      <c r="J95" s="27" t="s">
        <v>162</v>
      </c>
      <c r="K95" s="1166">
        <v>571</v>
      </c>
      <c r="L95" s="196">
        <f>IF(Начало!$D$14=0,0,K95*(1-Начало!$D$14))</f>
        <v>0</v>
      </c>
      <c r="M95" s="1292"/>
      <c r="N95" s="105"/>
      <c r="O95" s="1168">
        <v>43000</v>
      </c>
      <c r="P95" s="1273"/>
      <c r="Q95" s="1165"/>
      <c r="S95" s="1151">
        <f t="shared" si="36"/>
        <v>0</v>
      </c>
      <c r="T95" s="147">
        <f t="shared" si="37"/>
        <v>0</v>
      </c>
      <c r="U95" s="147">
        <f t="shared" si="38"/>
        <v>0</v>
      </c>
      <c r="V95" s="320">
        <v>1.0999999999999999E-2</v>
      </c>
      <c r="W95" s="105">
        <v>2.62</v>
      </c>
      <c r="X95" s="109">
        <v>340</v>
      </c>
      <c r="Y95" s="109">
        <v>190</v>
      </c>
      <c r="Z95" s="109">
        <v>200</v>
      </c>
    </row>
    <row r="96" spans="1:26" ht="15.75" customHeight="1">
      <c r="A96" s="1290" t="s">
        <v>1612</v>
      </c>
      <c r="B96" s="15" t="s">
        <v>407</v>
      </c>
      <c r="C96" s="1287" t="s">
        <v>181</v>
      </c>
      <c r="D96" s="1288" t="s">
        <v>181</v>
      </c>
      <c r="E96" s="1288" t="s">
        <v>181</v>
      </c>
      <c r="F96" s="1288" t="s">
        <v>181</v>
      </c>
      <c r="G96" s="1288" t="s">
        <v>181</v>
      </c>
      <c r="H96" s="1303" t="s">
        <v>1632</v>
      </c>
      <c r="I96" s="27" t="s">
        <v>162</v>
      </c>
      <c r="J96" s="27" t="s">
        <v>162</v>
      </c>
      <c r="K96" s="1166">
        <v>975</v>
      </c>
      <c r="L96" s="196">
        <f>IF(Начало!$D$14=0,0,K96*(1-Начало!$D$14))</f>
        <v>0</v>
      </c>
      <c r="M96" s="1292"/>
      <c r="N96" s="105"/>
      <c r="O96" s="1168">
        <v>73000</v>
      </c>
      <c r="P96" s="1273"/>
      <c r="Q96" s="1165"/>
      <c r="S96" s="1151">
        <f t="shared" si="36"/>
        <v>0</v>
      </c>
      <c r="T96" s="147">
        <f t="shared" si="37"/>
        <v>0</v>
      </c>
      <c r="U96" s="147">
        <f t="shared" si="38"/>
        <v>0</v>
      </c>
      <c r="V96" s="320">
        <v>3.2000000000000001E-2</v>
      </c>
      <c r="W96" s="105">
        <v>6.2</v>
      </c>
      <c r="X96" s="109">
        <v>400</v>
      </c>
      <c r="Y96" s="109">
        <v>350</v>
      </c>
      <c r="Z96" s="109">
        <v>200</v>
      </c>
    </row>
    <row r="97" spans="1:26" ht="15.75" customHeight="1">
      <c r="A97" s="1290" t="s">
        <v>1576</v>
      </c>
      <c r="B97" s="15" t="s">
        <v>408</v>
      </c>
      <c r="C97" s="1287" t="s">
        <v>181</v>
      </c>
      <c r="D97" s="1288" t="s">
        <v>181</v>
      </c>
      <c r="E97" s="1288" t="s">
        <v>181</v>
      </c>
      <c r="F97" s="1288" t="s">
        <v>181</v>
      </c>
      <c r="G97" s="1288" t="s">
        <v>181</v>
      </c>
      <c r="H97" s="1303" t="s">
        <v>1632</v>
      </c>
      <c r="I97" s="27" t="s">
        <v>162</v>
      </c>
      <c r="J97" s="27" t="s">
        <v>162</v>
      </c>
      <c r="K97" s="1166">
        <v>975</v>
      </c>
      <c r="L97" s="196">
        <f>IF(Начало!$D$14=0,0,K97*(1-Начало!$D$14))</f>
        <v>0</v>
      </c>
      <c r="M97" s="1292"/>
      <c r="N97" s="105"/>
      <c r="O97" s="1168">
        <v>73000</v>
      </c>
      <c r="P97" s="1273"/>
      <c r="Q97" s="1165"/>
      <c r="S97" s="1151">
        <f t="shared" si="36"/>
        <v>0</v>
      </c>
      <c r="T97" s="147">
        <f t="shared" si="37"/>
        <v>0</v>
      </c>
      <c r="U97" s="147">
        <f t="shared" si="38"/>
        <v>0</v>
      </c>
      <c r="V97" s="320">
        <v>3.2000000000000001E-2</v>
      </c>
      <c r="W97" s="105">
        <v>6.4</v>
      </c>
      <c r="X97" s="109">
        <v>400</v>
      </c>
      <c r="Y97" s="109">
        <v>350</v>
      </c>
      <c r="Z97" s="109">
        <v>200</v>
      </c>
    </row>
    <row r="98" spans="1:26" ht="15.75" customHeight="1" thickBot="1">
      <c r="A98" s="22" t="s">
        <v>1577</v>
      </c>
      <c r="B98" s="23" t="s">
        <v>409</v>
      </c>
      <c r="C98" s="838" t="s">
        <v>181</v>
      </c>
      <c r="D98" s="572" t="s">
        <v>181</v>
      </c>
      <c r="E98" s="572" t="s">
        <v>181</v>
      </c>
      <c r="F98" s="572" t="s">
        <v>181</v>
      </c>
      <c r="G98" s="572" t="s">
        <v>181</v>
      </c>
      <c r="H98" s="1304" t="s">
        <v>1632</v>
      </c>
      <c r="I98" s="546" t="s">
        <v>162</v>
      </c>
      <c r="J98" s="546" t="s">
        <v>162</v>
      </c>
      <c r="K98" s="1272">
        <v>1293</v>
      </c>
      <c r="L98" s="1270">
        <f>IF(Начало!$D$14=0,0,K98*(1-Начало!$D$14))</f>
        <v>0</v>
      </c>
      <c r="M98" s="1293"/>
      <c r="N98" s="105"/>
      <c r="O98" s="1169">
        <v>97000</v>
      </c>
      <c r="P98" s="1273"/>
      <c r="Q98" s="1165"/>
      <c r="S98" s="1151">
        <f t="shared" si="36"/>
        <v>0</v>
      </c>
      <c r="T98" s="147">
        <f t="shared" si="37"/>
        <v>0</v>
      </c>
      <c r="U98" s="147">
        <f t="shared" si="38"/>
        <v>0</v>
      </c>
      <c r="V98" s="320">
        <v>3.2000000000000001E-2</v>
      </c>
      <c r="W98" s="105">
        <v>6.5</v>
      </c>
      <c r="X98" s="109">
        <v>400</v>
      </c>
      <c r="Y98" s="109">
        <v>350</v>
      </c>
      <c r="Z98" s="109">
        <v>200</v>
      </c>
    </row>
    <row r="99" spans="1:26" ht="12" customHeight="1"/>
  </sheetData>
  <mergeCells count="57">
    <mergeCell ref="A51:M51"/>
    <mergeCell ref="A85:M85"/>
    <mergeCell ref="O4:O5"/>
    <mergeCell ref="A20:M20"/>
    <mergeCell ref="A21:A32"/>
    <mergeCell ref="D21:D32"/>
    <mergeCell ref="B41:H41"/>
    <mergeCell ref="B42:H42"/>
    <mergeCell ref="A43:M43"/>
    <mergeCell ref="B44:H44"/>
    <mergeCell ref="B45:H45"/>
    <mergeCell ref="B46:H46"/>
    <mergeCell ref="B50:H50"/>
    <mergeCell ref="A62:M62"/>
    <mergeCell ref="A63:A69"/>
    <mergeCell ref="J4:J5"/>
    <mergeCell ref="A33:M33"/>
    <mergeCell ref="K1:M1"/>
    <mergeCell ref="A70:M70"/>
    <mergeCell ref="M4:M5"/>
    <mergeCell ref="A4:A5"/>
    <mergeCell ref="A1:A3"/>
    <mergeCell ref="B1:I1"/>
    <mergeCell ref="B2:I2"/>
    <mergeCell ref="B3:I3"/>
    <mergeCell ref="A6:M6"/>
    <mergeCell ref="B4:B5"/>
    <mergeCell ref="D4:D5"/>
    <mergeCell ref="K2:M2"/>
    <mergeCell ref="K3:M3"/>
    <mergeCell ref="B47:H47"/>
    <mergeCell ref="B48:H48"/>
    <mergeCell ref="B49:H49"/>
    <mergeCell ref="B39:H39"/>
    <mergeCell ref="B40:H40"/>
    <mergeCell ref="K4:K5"/>
    <mergeCell ref="L4:L5"/>
    <mergeCell ref="F4:F5"/>
    <mergeCell ref="I4:I5"/>
    <mergeCell ref="E4:E5"/>
    <mergeCell ref="A7:M7"/>
    <mergeCell ref="A8:A19"/>
    <mergeCell ref="D8:D19"/>
    <mergeCell ref="B34:F34"/>
    <mergeCell ref="B35:F35"/>
    <mergeCell ref="B36:F36"/>
    <mergeCell ref="B37:F37"/>
    <mergeCell ref="A38:M38"/>
    <mergeCell ref="B59:F59"/>
    <mergeCell ref="B60:F60"/>
    <mergeCell ref="B61:F61"/>
    <mergeCell ref="A53:M53"/>
    <mergeCell ref="A58:M58"/>
    <mergeCell ref="B57:F57"/>
    <mergeCell ref="B54:F54"/>
    <mergeCell ref="B55:F55"/>
    <mergeCell ref="B56:F56"/>
  </mergeCells>
  <phoneticPr fontId="9" type="noConversion"/>
  <printOptions horizontalCentered="1"/>
  <pageMargins left="0.39370078740157483" right="0.39370078740157483" top="0.39370078740157483" bottom="0.39370078740157483"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tabColor theme="4" tint="-0.499984740745262"/>
  </sheetPr>
  <dimension ref="A1:Z30"/>
  <sheetViews>
    <sheetView zoomScaleNormal="100" zoomScaleSheetLayoutView="100" workbookViewId="0">
      <pane ySplit="5" topLeftCell="A6" activePane="bottomLeft" state="frozen"/>
      <selection activeCell="K5" sqref="K5:M5"/>
      <selection pane="bottomLeft" sqref="A1:A3"/>
    </sheetView>
  </sheetViews>
  <sheetFormatPr defaultRowHeight="20.25"/>
  <cols>
    <col min="1" max="1" width="20.28515625" style="9" customWidth="1"/>
    <col min="2" max="2" width="15" style="10" customWidth="1"/>
    <col min="3" max="3" width="9.42578125" style="11" customWidth="1"/>
    <col min="4" max="4" width="9.140625" style="10" customWidth="1"/>
    <col min="5" max="5" width="8.85546875" style="10" customWidth="1"/>
    <col min="6" max="6" width="13.28515625" style="28" customWidth="1"/>
    <col min="7" max="7" width="7.42578125" style="43" customWidth="1"/>
    <col min="8" max="8" width="9.7109375" style="264" customWidth="1"/>
    <col min="9" max="10" width="8.7109375" style="5" customWidth="1"/>
    <col min="11" max="11" width="1.7109375" style="6" customWidth="1"/>
    <col min="12" max="12" width="13" style="5" customWidth="1"/>
    <col min="13" max="14" width="8.7109375" style="42" customWidth="1"/>
    <col min="15" max="15" width="10.42578125" style="42" customWidth="1"/>
    <col min="16" max="16" width="9.140625" style="762"/>
    <col min="17" max="17" width="10.42578125" style="5" hidden="1" customWidth="1"/>
    <col min="18" max="18" width="8.7109375" style="5" hidden="1" customWidth="1"/>
    <col min="19" max="19" width="10.85546875" style="5" hidden="1" customWidth="1"/>
    <col min="20" max="24" width="9.140625" style="6" hidden="1" customWidth="1"/>
    <col min="25" max="25" width="11.5703125" style="38" bestFit="1" customWidth="1"/>
    <col min="26" max="26" width="9.140625" style="38"/>
    <col min="27" max="16384" width="9.140625" style="6"/>
  </cols>
  <sheetData>
    <row r="1" spans="1:26" ht="15.75" customHeight="1" thickBot="1">
      <c r="A1" s="1701" t="s">
        <v>143</v>
      </c>
      <c r="B1" s="1510" t="s">
        <v>140</v>
      </c>
      <c r="C1" s="1469"/>
      <c r="D1" s="1469"/>
      <c r="E1" s="1469"/>
      <c r="F1" s="1469"/>
      <c r="G1" s="1470"/>
      <c r="H1" s="1621">
        <f>'VRF_Мультизональные системы'!Q6+'HRV_Приточные установки'!R5+Чиллеры!S6+Фанкойлы!S6+Руфтопы!R6+ККБ!S6+'Тепловые насосы'!Q6+RAC_multi!S8+PAC!S6+'PAC inverter'!S6+'PAC &gt; 22 кВт'!T6</f>
        <v>0</v>
      </c>
      <c r="I1" s="1621"/>
      <c r="J1" s="1694"/>
      <c r="K1" s="973"/>
      <c r="L1" s="960"/>
      <c r="M1" s="231"/>
      <c r="N1" s="231"/>
      <c r="O1" s="231"/>
    </row>
    <row r="2" spans="1:26" ht="15.75" customHeight="1" thickTop="1" thickBot="1">
      <c r="A2" s="1702"/>
      <c r="B2" s="1514" t="s">
        <v>141</v>
      </c>
      <c r="C2" s="1471"/>
      <c r="D2" s="1471"/>
      <c r="E2" s="1471"/>
      <c r="F2" s="1471"/>
      <c r="G2" s="1472"/>
      <c r="H2" s="1527">
        <f>'VRF_Мультизональные системы'!R6+'HRV_Приточные установки'!S5+Чиллеры!T6+Фанкойлы!T6+Руфтопы!S6+ККБ!T6+'Тепловые насосы'!R6+RAC_multi!T8+PAC!T6+'PAC inverter'!T6+'PAC &gt; 22 кВт'!U6</f>
        <v>0</v>
      </c>
      <c r="I2" s="1528"/>
      <c r="J2" s="1707"/>
      <c r="K2" s="974"/>
      <c r="L2" s="966"/>
      <c r="M2" s="231"/>
      <c r="N2" s="231"/>
      <c r="O2" s="231"/>
    </row>
    <row r="3" spans="1:26" ht="15.75" customHeight="1" thickTop="1" thickBot="1">
      <c r="A3" s="1703"/>
      <c r="B3" s="1515" t="s">
        <v>142</v>
      </c>
      <c r="C3" s="1456"/>
      <c r="D3" s="1456"/>
      <c r="E3" s="1456"/>
      <c r="F3" s="1456"/>
      <c r="G3" s="1457"/>
      <c r="H3" s="1649">
        <f>'VRF_Мультизональные системы'!S6+'HRV_Приточные установки'!T5+Чиллеры!U6+Фанкойлы!U6+Руфтопы!T6+ККБ!U6+'Тепловые насосы'!S6+RAC_multi!U8+PAC!U6+'PAC inverter'!U6+'PAC &gt; 22 кВт'!V6</f>
        <v>0</v>
      </c>
      <c r="I3" s="1649"/>
      <c r="J3" s="1708"/>
      <c r="K3" s="975"/>
      <c r="L3" s="963"/>
      <c r="M3" s="231"/>
      <c r="N3" s="231"/>
      <c r="O3" s="231"/>
    </row>
    <row r="4" spans="1:26" ht="19.5" customHeight="1">
      <c r="A4" s="1725" t="s">
        <v>163</v>
      </c>
      <c r="B4" s="1727" t="s">
        <v>792</v>
      </c>
      <c r="C4" s="1720" t="s">
        <v>793</v>
      </c>
      <c r="D4" s="1720" t="s">
        <v>789</v>
      </c>
      <c r="E4" s="1727" t="s">
        <v>788</v>
      </c>
      <c r="F4" s="1720" t="s">
        <v>532</v>
      </c>
      <c r="G4" s="1720" t="s">
        <v>159</v>
      </c>
      <c r="H4" s="1722" t="s">
        <v>6</v>
      </c>
      <c r="I4" s="1723" t="s">
        <v>14</v>
      </c>
      <c r="J4" s="1464" t="s">
        <v>144</v>
      </c>
      <c r="L4" s="1516" t="s">
        <v>721</v>
      </c>
      <c r="M4" s="212"/>
      <c r="N4" s="212"/>
      <c r="O4" s="212"/>
      <c r="Q4" s="95"/>
      <c r="R4" s="95"/>
      <c r="S4" s="95"/>
      <c r="T4" s="104"/>
      <c r="U4" s="104"/>
      <c r="V4" s="104"/>
      <c r="W4" s="104"/>
      <c r="X4" s="104"/>
      <c r="Y4" s="83"/>
      <c r="Z4" s="83"/>
    </row>
    <row r="5" spans="1:26" ht="27" customHeight="1" thickBot="1">
      <c r="A5" s="1726"/>
      <c r="B5" s="1728"/>
      <c r="C5" s="1721"/>
      <c r="D5" s="1721"/>
      <c r="E5" s="1728"/>
      <c r="F5" s="1721"/>
      <c r="G5" s="1721"/>
      <c r="H5" s="1722"/>
      <c r="I5" s="1724"/>
      <c r="J5" s="1454"/>
      <c r="L5" s="1517"/>
      <c r="M5" s="212"/>
      <c r="N5" s="212"/>
      <c r="O5" s="212"/>
      <c r="Q5" s="95" t="s">
        <v>140</v>
      </c>
      <c r="R5" s="95" t="s">
        <v>141</v>
      </c>
      <c r="S5" s="95" t="s">
        <v>142</v>
      </c>
      <c r="T5" s="104" t="s">
        <v>134</v>
      </c>
      <c r="U5" s="104" t="s">
        <v>135</v>
      </c>
      <c r="V5" s="104" t="s">
        <v>136</v>
      </c>
      <c r="W5" s="104" t="s">
        <v>138</v>
      </c>
      <c r="X5" s="104" t="s">
        <v>137</v>
      </c>
    </row>
    <row r="6" spans="1:26" s="13" customFormat="1" ht="23.25" customHeight="1" thickBot="1">
      <c r="A6" s="1401" t="s">
        <v>939</v>
      </c>
      <c r="B6" s="1402"/>
      <c r="C6" s="1402"/>
      <c r="D6" s="1402"/>
      <c r="E6" s="1402"/>
      <c r="F6" s="1402"/>
      <c r="G6" s="1402"/>
      <c r="H6" s="1402"/>
      <c r="I6" s="1402"/>
      <c r="J6" s="1403"/>
      <c r="L6" s="654"/>
      <c r="M6" s="234"/>
      <c r="P6" s="242"/>
      <c r="Q6" s="579">
        <f>SUM(Q7:Q29)</f>
        <v>0</v>
      </c>
      <c r="R6" s="579">
        <f t="shared" ref="R6:S6" si="0">SUM(R7:R29)</f>
        <v>0</v>
      </c>
      <c r="S6" s="579">
        <f t="shared" si="0"/>
        <v>0</v>
      </c>
      <c r="Y6" s="1208"/>
      <c r="Z6" s="1208"/>
    </row>
    <row r="7" spans="1:26">
      <c r="A7" s="163" t="s">
        <v>216</v>
      </c>
      <c r="B7" s="455">
        <v>6</v>
      </c>
      <c r="C7" s="326">
        <v>1.1499999999999999</v>
      </c>
      <c r="D7" s="574">
        <v>40</v>
      </c>
      <c r="E7" s="574">
        <v>58</v>
      </c>
      <c r="F7" s="575" t="s">
        <v>160</v>
      </c>
      <c r="G7" s="450">
        <v>64</v>
      </c>
      <c r="H7" s="356">
        <v>3622</v>
      </c>
      <c r="I7" s="782">
        <f>IF(Начало!$D$18=0,0,H7*(1-Начало!$D$18))</f>
        <v>0</v>
      </c>
      <c r="J7" s="251"/>
      <c r="L7" s="893">
        <v>272000</v>
      </c>
      <c r="M7" s="139"/>
      <c r="N7" s="139"/>
      <c r="O7" s="908"/>
      <c r="P7" s="763"/>
      <c r="Q7" s="118">
        <f>I7*J7</f>
        <v>0</v>
      </c>
      <c r="R7" s="118">
        <f>IF(OR(W7="",J7=""),0,J7*W7)</f>
        <v>0</v>
      </c>
      <c r="S7" s="118">
        <f>IF(OR(X7="",J7=""),0,J7*X7)</f>
        <v>0</v>
      </c>
      <c r="T7" s="106">
        <v>1095</v>
      </c>
      <c r="U7" s="106">
        <v>840</v>
      </c>
      <c r="V7" s="106">
        <v>445</v>
      </c>
      <c r="W7" s="137">
        <f t="shared" ref="W7:W10" si="1">(T7/1000)*(U7/1000)*(V7/1000)</f>
        <v>0.40931099999999998</v>
      </c>
      <c r="X7" s="105">
        <v>73</v>
      </c>
    </row>
    <row r="8" spans="1:26">
      <c r="A8" s="164" t="s">
        <v>217</v>
      </c>
      <c r="B8" s="93">
        <v>8</v>
      </c>
      <c r="C8" s="70">
        <v>1.52</v>
      </c>
      <c r="D8" s="576">
        <v>50</v>
      </c>
      <c r="E8" s="576">
        <v>58</v>
      </c>
      <c r="F8" s="573" t="s">
        <v>160</v>
      </c>
      <c r="G8" s="40">
        <v>66</v>
      </c>
      <c r="H8" s="372">
        <v>3806</v>
      </c>
      <c r="I8" s="197">
        <f>IF(Начало!$D$18=0,0,H8*(1-Начало!$D$18))</f>
        <v>0</v>
      </c>
      <c r="J8" s="251"/>
      <c r="L8" s="656">
        <v>285000</v>
      </c>
      <c r="M8" s="139"/>
      <c r="N8" s="139"/>
      <c r="O8" s="908"/>
      <c r="P8" s="763"/>
      <c r="Q8" s="118">
        <f>I8*J8</f>
        <v>0</v>
      </c>
      <c r="R8" s="118">
        <f>IF(OR(W8="",J8=""),0,J8*W8)</f>
        <v>0</v>
      </c>
      <c r="S8" s="118">
        <f>IF(OR(X8="",J8=""),0,J8*X8)</f>
        <v>0</v>
      </c>
      <c r="T8" s="106">
        <v>1095</v>
      </c>
      <c r="U8" s="106">
        <v>840</v>
      </c>
      <c r="V8" s="106">
        <v>445</v>
      </c>
      <c r="W8" s="137">
        <f t="shared" si="1"/>
        <v>0.40931099999999998</v>
      </c>
      <c r="X8" s="105">
        <v>75</v>
      </c>
    </row>
    <row r="9" spans="1:26">
      <c r="A9" s="164" t="s">
        <v>218</v>
      </c>
      <c r="B9" s="93">
        <v>12</v>
      </c>
      <c r="C9" s="70">
        <v>2.4</v>
      </c>
      <c r="D9" s="576" t="s">
        <v>790</v>
      </c>
      <c r="E9" s="576">
        <v>58</v>
      </c>
      <c r="F9" s="573" t="s">
        <v>161</v>
      </c>
      <c r="G9" s="40">
        <v>75</v>
      </c>
      <c r="H9" s="785">
        <v>4561</v>
      </c>
      <c r="I9" s="197">
        <f>IF(Начало!$D$18=0,0,H9*(1-Начало!$D$18))</f>
        <v>0</v>
      </c>
      <c r="J9" s="251"/>
      <c r="L9" s="656">
        <v>342000</v>
      </c>
      <c r="M9" s="139"/>
      <c r="N9" s="139"/>
      <c r="O9" s="908"/>
      <c r="P9" s="763"/>
      <c r="Q9" s="118">
        <f>I9*J9</f>
        <v>0</v>
      </c>
      <c r="R9" s="118">
        <f>IF(OR(W9="",J9=""),0,J9*W9)</f>
        <v>0</v>
      </c>
      <c r="S9" s="118">
        <f>IF(OR(X9="",J9=""),0,J9*X9)</f>
        <v>0</v>
      </c>
      <c r="T9" s="106">
        <v>1160</v>
      </c>
      <c r="U9" s="106">
        <v>980</v>
      </c>
      <c r="V9" s="106">
        <v>410</v>
      </c>
      <c r="W9" s="137">
        <f t="shared" si="1"/>
        <v>0.46608799999999989</v>
      </c>
      <c r="X9" s="105">
        <v>85</v>
      </c>
    </row>
    <row r="10" spans="1:26" ht="21" thickBot="1">
      <c r="A10" s="165" t="s">
        <v>219</v>
      </c>
      <c r="B10" s="449">
        <v>14</v>
      </c>
      <c r="C10" s="327">
        <v>2.5499999999999998</v>
      </c>
      <c r="D10" s="577" t="s">
        <v>791</v>
      </c>
      <c r="E10" s="577">
        <v>58</v>
      </c>
      <c r="F10" s="578" t="s">
        <v>161</v>
      </c>
      <c r="G10" s="452">
        <v>75</v>
      </c>
      <c r="H10" s="732">
        <v>4751</v>
      </c>
      <c r="I10" s="783">
        <f>IF(Начало!$D$18=0,0,H10*(1-Начало!$D$18))</f>
        <v>0</v>
      </c>
      <c r="J10" s="252"/>
      <c r="L10" s="894">
        <v>356000</v>
      </c>
      <c r="M10" s="139"/>
      <c r="N10" s="139"/>
      <c r="O10" s="908"/>
      <c r="P10" s="763"/>
      <c r="Q10" s="118">
        <f>I10*J10</f>
        <v>0</v>
      </c>
      <c r="R10" s="118">
        <f>IF(OR(W10="",J10=""),0,J10*W10)</f>
        <v>0</v>
      </c>
      <c r="S10" s="118">
        <f>IF(OR(X10="",J10=""),0,J10*X10)</f>
        <v>0</v>
      </c>
      <c r="T10" s="106">
        <v>1160</v>
      </c>
      <c r="U10" s="106">
        <v>980</v>
      </c>
      <c r="V10" s="106">
        <v>410</v>
      </c>
      <c r="W10" s="137">
        <f t="shared" si="1"/>
        <v>0.46608799999999989</v>
      </c>
      <c r="X10" s="105">
        <v>85</v>
      </c>
    </row>
    <row r="11" spans="1:26" ht="24" customHeight="1">
      <c r="A11" s="1725" t="s">
        <v>163</v>
      </c>
      <c r="B11" s="1727" t="s">
        <v>792</v>
      </c>
      <c r="C11" s="1720" t="s">
        <v>793</v>
      </c>
      <c r="D11" s="1720" t="s">
        <v>1343</v>
      </c>
      <c r="E11" s="1727" t="s">
        <v>788</v>
      </c>
      <c r="F11" s="1720" t="s">
        <v>532</v>
      </c>
      <c r="G11" s="1720" t="s">
        <v>159</v>
      </c>
      <c r="H11" s="1722" t="s">
        <v>6</v>
      </c>
      <c r="I11" s="1723" t="s">
        <v>14</v>
      </c>
      <c r="J11" s="1464" t="s">
        <v>144</v>
      </c>
      <c r="L11" s="1516" t="s">
        <v>721</v>
      </c>
      <c r="M11" s="139"/>
      <c r="N11" s="139"/>
      <c r="O11" s="1021"/>
      <c r="P11" s="763"/>
      <c r="Q11" s="118"/>
      <c r="R11" s="118"/>
      <c r="S11" s="118"/>
      <c r="T11" s="106"/>
      <c r="U11" s="106"/>
      <c r="V11" s="106"/>
      <c r="W11" s="137"/>
      <c r="X11" s="105"/>
    </row>
    <row r="12" spans="1:26" ht="24" customHeight="1" thickBot="1">
      <c r="A12" s="1726"/>
      <c r="B12" s="1728"/>
      <c r="C12" s="1721"/>
      <c r="D12" s="1721"/>
      <c r="E12" s="1728"/>
      <c r="F12" s="1721"/>
      <c r="G12" s="1721"/>
      <c r="H12" s="1722"/>
      <c r="I12" s="1724"/>
      <c r="J12" s="1454"/>
      <c r="L12" s="1517"/>
      <c r="M12" s="139"/>
      <c r="N12" s="139"/>
      <c r="O12" s="1021"/>
      <c r="P12" s="763"/>
      <c r="Q12" s="118"/>
      <c r="R12" s="118"/>
      <c r="S12" s="118"/>
      <c r="T12" s="106"/>
      <c r="U12" s="106"/>
      <c r="V12" s="106"/>
      <c r="W12" s="137"/>
      <c r="X12" s="105"/>
    </row>
    <row r="13" spans="1:26" s="13" customFormat="1" ht="29.65" customHeight="1" thickBot="1">
      <c r="A13" s="1392" t="s">
        <v>1344</v>
      </c>
      <c r="B13" s="1393"/>
      <c r="C13" s="1393"/>
      <c r="D13" s="1393"/>
      <c r="E13" s="1393"/>
      <c r="F13" s="1393"/>
      <c r="G13" s="1393"/>
      <c r="H13" s="1393"/>
      <c r="I13" s="1393"/>
      <c r="J13" s="1394"/>
      <c r="L13" s="1024"/>
      <c r="M13" s="234"/>
      <c r="P13" s="763"/>
      <c r="Y13" s="38"/>
      <c r="Z13" s="38"/>
    </row>
    <row r="14" spans="1:26">
      <c r="A14" s="1025" t="s">
        <v>1345</v>
      </c>
      <c r="B14" s="326">
        <v>4.6500000000000004</v>
      </c>
      <c r="C14" s="326">
        <v>0.93</v>
      </c>
      <c r="D14" s="1026">
        <v>4.8499999999999996</v>
      </c>
      <c r="E14" s="574">
        <v>61</v>
      </c>
      <c r="F14" s="575" t="s">
        <v>1346</v>
      </c>
      <c r="G14" s="450">
        <v>92</v>
      </c>
      <c r="H14" s="354">
        <v>6652</v>
      </c>
      <c r="I14" s="197">
        <f>IF(Начало!$D$18=0,0,H14*(1-Начало!$D$18))</f>
        <v>0</v>
      </c>
      <c r="J14" s="1027"/>
      <c r="L14" s="893">
        <v>499000</v>
      </c>
      <c r="M14" s="139"/>
      <c r="N14" s="139"/>
      <c r="O14" s="1021"/>
      <c r="P14" s="763"/>
      <c r="Q14" s="118">
        <f t="shared" ref="Q14:Q22" si="2">I14*J14</f>
        <v>0</v>
      </c>
      <c r="R14" s="118">
        <f t="shared" ref="R14:R22" si="3">IF(OR(W14="",J14=""),0,J14*W14)</f>
        <v>0</v>
      </c>
      <c r="S14" s="118">
        <f t="shared" ref="S14:S22" si="4">IF(OR(X14="",J14=""),0,J14*X14)</f>
        <v>0</v>
      </c>
      <c r="T14" s="106">
        <v>1500</v>
      </c>
      <c r="U14" s="106">
        <v>1140</v>
      </c>
      <c r="V14" s="106">
        <v>450</v>
      </c>
      <c r="W14" s="137">
        <f t="shared" ref="W14:W22" si="5">(T14/1000)*(U14/1000)*(V14/1000)</f>
        <v>0.76949999999999996</v>
      </c>
      <c r="X14" s="105">
        <v>111</v>
      </c>
    </row>
    <row r="15" spans="1:26">
      <c r="A15" s="1028" t="s">
        <v>1347</v>
      </c>
      <c r="B15" s="70">
        <v>6.65</v>
      </c>
      <c r="C15" s="70">
        <v>1.35</v>
      </c>
      <c r="D15" s="1029">
        <v>6.3</v>
      </c>
      <c r="E15" s="576">
        <v>64</v>
      </c>
      <c r="F15" s="573" t="s">
        <v>1346</v>
      </c>
      <c r="G15" s="40">
        <v>92</v>
      </c>
      <c r="H15" s="355">
        <v>6945</v>
      </c>
      <c r="I15" s="197">
        <f>IF(Начало!$D$18=0,0,H15*(1-Начало!$D$18))</f>
        <v>0</v>
      </c>
      <c r="J15" s="1030"/>
      <c r="L15" s="1031">
        <v>521000</v>
      </c>
      <c r="M15" s="139"/>
      <c r="N15" s="139"/>
      <c r="O15" s="1021"/>
      <c r="P15" s="763"/>
      <c r="Q15" s="118">
        <f t="shared" si="2"/>
        <v>0</v>
      </c>
      <c r="R15" s="118">
        <f t="shared" si="3"/>
        <v>0</v>
      </c>
      <c r="S15" s="118">
        <f t="shared" si="4"/>
        <v>0</v>
      </c>
      <c r="T15" s="106">
        <v>1500</v>
      </c>
      <c r="U15" s="106">
        <v>1140</v>
      </c>
      <c r="V15" s="106">
        <v>450</v>
      </c>
      <c r="W15" s="137">
        <f t="shared" si="5"/>
        <v>0.76949999999999996</v>
      </c>
      <c r="X15" s="105">
        <v>111</v>
      </c>
    </row>
    <row r="16" spans="1:26">
      <c r="A16" s="1028" t="s">
        <v>1348</v>
      </c>
      <c r="B16" s="70">
        <v>8.6</v>
      </c>
      <c r="C16" s="70">
        <v>1.87</v>
      </c>
      <c r="D16" s="1029">
        <v>7.95</v>
      </c>
      <c r="E16" s="576">
        <v>67</v>
      </c>
      <c r="F16" s="573" t="s">
        <v>1346</v>
      </c>
      <c r="G16" s="40">
        <v>92</v>
      </c>
      <c r="H16" s="581">
        <v>7167</v>
      </c>
      <c r="I16" s="197">
        <f>IF(Начало!$D$18=0,0,H16*(1-Начало!$D$18))</f>
        <v>0</v>
      </c>
      <c r="J16" s="1030"/>
      <c r="L16" s="1031">
        <v>538000</v>
      </c>
      <c r="M16" s="139"/>
      <c r="N16" s="139"/>
      <c r="O16" s="1021"/>
      <c r="P16" s="763"/>
      <c r="Q16" s="118">
        <f t="shared" si="2"/>
        <v>0</v>
      </c>
      <c r="R16" s="118">
        <f t="shared" si="3"/>
        <v>0</v>
      </c>
      <c r="S16" s="118">
        <f t="shared" si="4"/>
        <v>0</v>
      </c>
      <c r="T16" s="106">
        <v>1500</v>
      </c>
      <c r="U16" s="106">
        <v>1140</v>
      </c>
      <c r="V16" s="106">
        <v>450</v>
      </c>
      <c r="W16" s="137">
        <f t="shared" si="5"/>
        <v>0.76949999999999996</v>
      </c>
      <c r="X16" s="105">
        <v>111</v>
      </c>
    </row>
    <row r="17" spans="1:24">
      <c r="A17" s="1028" t="s">
        <v>1349</v>
      </c>
      <c r="B17" s="70">
        <v>12.3</v>
      </c>
      <c r="C17" s="70">
        <v>2.56</v>
      </c>
      <c r="D17" s="1029">
        <v>10.9</v>
      </c>
      <c r="E17" s="576">
        <v>68</v>
      </c>
      <c r="F17" s="573" t="s">
        <v>1350</v>
      </c>
      <c r="G17" s="40">
        <v>158</v>
      </c>
      <c r="H17" s="581">
        <v>11190</v>
      </c>
      <c r="I17" s="197">
        <f>IF(Начало!$D$18=0,0,H17*(1-Начало!$D$18))</f>
        <v>0</v>
      </c>
      <c r="J17" s="1030"/>
      <c r="L17" s="1031">
        <v>839000</v>
      </c>
      <c r="M17" s="139"/>
      <c r="N17" s="139"/>
      <c r="O17" s="1021"/>
      <c r="P17" s="763"/>
      <c r="Q17" s="118">
        <f t="shared" si="2"/>
        <v>0</v>
      </c>
      <c r="R17" s="118">
        <f t="shared" si="3"/>
        <v>0</v>
      </c>
      <c r="S17" s="118">
        <f t="shared" si="4"/>
        <v>0</v>
      </c>
      <c r="T17" s="106">
        <v>1475</v>
      </c>
      <c r="U17" s="106">
        <v>1580</v>
      </c>
      <c r="V17" s="106">
        <v>440</v>
      </c>
      <c r="W17" s="137">
        <f t="shared" si="5"/>
        <v>1.0254200000000002</v>
      </c>
      <c r="X17" s="105">
        <v>178</v>
      </c>
    </row>
    <row r="18" spans="1:24">
      <c r="A18" s="1028" t="s">
        <v>1351</v>
      </c>
      <c r="B18" s="70">
        <v>14.1</v>
      </c>
      <c r="C18" s="70">
        <v>3.07</v>
      </c>
      <c r="D18" s="1029">
        <v>12.9</v>
      </c>
      <c r="E18" s="576">
        <v>71</v>
      </c>
      <c r="F18" s="573" t="s">
        <v>1350</v>
      </c>
      <c r="G18" s="40">
        <v>158</v>
      </c>
      <c r="H18" s="355">
        <v>11500</v>
      </c>
      <c r="I18" s="197">
        <f>IF(Начало!$D$18=0,0,H18*(1-Начало!$D$18))</f>
        <v>0</v>
      </c>
      <c r="J18" s="1030"/>
      <c r="L18" s="1031">
        <v>863000</v>
      </c>
      <c r="P18" s="763"/>
      <c r="Q18" s="118">
        <f t="shared" si="2"/>
        <v>0</v>
      </c>
      <c r="R18" s="118">
        <f t="shared" si="3"/>
        <v>0</v>
      </c>
      <c r="S18" s="118">
        <f t="shared" si="4"/>
        <v>0</v>
      </c>
      <c r="T18" s="106">
        <v>1475</v>
      </c>
      <c r="U18" s="106">
        <v>1580</v>
      </c>
      <c r="V18" s="106">
        <v>440</v>
      </c>
      <c r="W18" s="137">
        <f t="shared" si="5"/>
        <v>1.0254200000000002</v>
      </c>
      <c r="X18" s="105">
        <v>178</v>
      </c>
    </row>
    <row r="19" spans="1:24">
      <c r="A19" s="1028" t="s">
        <v>1352</v>
      </c>
      <c r="B19" s="70">
        <v>16.3</v>
      </c>
      <c r="C19" s="70">
        <v>3.66</v>
      </c>
      <c r="D19" s="1029">
        <v>13.8</v>
      </c>
      <c r="E19" s="576">
        <v>71</v>
      </c>
      <c r="F19" s="573" t="s">
        <v>1350</v>
      </c>
      <c r="G19" s="40">
        <v>158</v>
      </c>
      <c r="H19" s="355">
        <v>11980</v>
      </c>
      <c r="I19" s="197">
        <f>IF(Начало!$D$18=0,0,H19*(1-Начало!$D$18))</f>
        <v>0</v>
      </c>
      <c r="J19" s="1030"/>
      <c r="L19" s="1031">
        <v>899000</v>
      </c>
      <c r="P19" s="763"/>
      <c r="Q19" s="118">
        <f t="shared" si="2"/>
        <v>0</v>
      </c>
      <c r="R19" s="118">
        <f t="shared" si="3"/>
        <v>0</v>
      </c>
      <c r="S19" s="118">
        <f t="shared" si="4"/>
        <v>0</v>
      </c>
      <c r="T19" s="106">
        <v>1475</v>
      </c>
      <c r="U19" s="106">
        <v>1580</v>
      </c>
      <c r="V19" s="106">
        <v>440</v>
      </c>
      <c r="W19" s="137">
        <f t="shared" si="5"/>
        <v>1.0254200000000002</v>
      </c>
      <c r="X19" s="105">
        <v>178</v>
      </c>
    </row>
    <row r="20" spans="1:24">
      <c r="A20" s="1028" t="s">
        <v>1353</v>
      </c>
      <c r="B20" s="70">
        <v>12.3</v>
      </c>
      <c r="C20" s="70">
        <v>2.54</v>
      </c>
      <c r="D20" s="1029">
        <v>10.9</v>
      </c>
      <c r="E20" s="576">
        <v>68</v>
      </c>
      <c r="F20" s="573" t="s">
        <v>1350</v>
      </c>
      <c r="G20" s="40">
        <v>172</v>
      </c>
      <c r="H20" s="581">
        <v>11452</v>
      </c>
      <c r="I20" s="197">
        <f>IF(Начало!$D$18=0,0,H20*(1-Начало!$D$18))</f>
        <v>0</v>
      </c>
      <c r="J20" s="1030"/>
      <c r="L20" s="1031">
        <v>859000</v>
      </c>
      <c r="P20" s="763"/>
      <c r="Q20" s="118">
        <f t="shared" si="2"/>
        <v>0</v>
      </c>
      <c r="R20" s="118">
        <f t="shared" si="3"/>
        <v>0</v>
      </c>
      <c r="S20" s="118">
        <f t="shared" si="4"/>
        <v>0</v>
      </c>
      <c r="T20" s="106">
        <v>1160</v>
      </c>
      <c r="U20" s="106">
        <v>980</v>
      </c>
      <c r="V20" s="106">
        <v>410</v>
      </c>
      <c r="W20" s="137">
        <f t="shared" si="5"/>
        <v>0.46608799999999989</v>
      </c>
      <c r="X20" s="105">
        <v>193</v>
      </c>
    </row>
    <row r="21" spans="1:24">
      <c r="A21" s="1028" t="s">
        <v>1354</v>
      </c>
      <c r="B21" s="70">
        <v>14.1</v>
      </c>
      <c r="C21" s="70">
        <v>3.05</v>
      </c>
      <c r="D21" s="1029">
        <v>12.9</v>
      </c>
      <c r="E21" s="576">
        <v>71</v>
      </c>
      <c r="F21" s="573" t="s">
        <v>1350</v>
      </c>
      <c r="G21" s="40">
        <v>172</v>
      </c>
      <c r="H21" s="581">
        <v>11720</v>
      </c>
      <c r="I21" s="197">
        <f>IF(Начало!$D$18=0,0,H21*(1-Начало!$D$18))</f>
        <v>0</v>
      </c>
      <c r="J21" s="1030"/>
      <c r="L21" s="1031">
        <v>879000</v>
      </c>
      <c r="P21" s="763"/>
      <c r="Q21" s="118">
        <f t="shared" si="2"/>
        <v>0</v>
      </c>
      <c r="R21" s="118">
        <f t="shared" si="3"/>
        <v>0</v>
      </c>
      <c r="S21" s="118">
        <f t="shared" si="4"/>
        <v>0</v>
      </c>
      <c r="T21" s="106">
        <v>1160</v>
      </c>
      <c r="U21" s="106">
        <v>980</v>
      </c>
      <c r="V21" s="106">
        <v>410</v>
      </c>
      <c r="W21" s="137">
        <f t="shared" si="5"/>
        <v>0.46608799999999989</v>
      </c>
      <c r="X21" s="105">
        <v>193</v>
      </c>
    </row>
    <row r="22" spans="1:24" ht="21" thickBot="1">
      <c r="A22" s="1032" t="s">
        <v>1355</v>
      </c>
      <c r="B22" s="327">
        <v>16.3</v>
      </c>
      <c r="C22" s="327">
        <v>3.63</v>
      </c>
      <c r="D22" s="1033">
        <v>13.8</v>
      </c>
      <c r="E22" s="577">
        <v>71</v>
      </c>
      <c r="F22" s="578" t="s">
        <v>1350</v>
      </c>
      <c r="G22" s="452">
        <v>172</v>
      </c>
      <c r="H22" s="357">
        <v>12095</v>
      </c>
      <c r="I22" s="197">
        <f>IF(Начало!$D$18=0,0,H22*(1-Начало!$D$18))</f>
        <v>0</v>
      </c>
      <c r="J22" s="1034"/>
      <c r="L22" s="1035">
        <v>907000</v>
      </c>
      <c r="P22" s="763"/>
      <c r="Q22" s="118">
        <f t="shared" si="2"/>
        <v>0</v>
      </c>
      <c r="R22" s="118">
        <f t="shared" si="3"/>
        <v>0</v>
      </c>
      <c r="S22" s="118">
        <f t="shared" si="4"/>
        <v>0</v>
      </c>
      <c r="T22" s="106">
        <v>1160</v>
      </c>
      <c r="U22" s="106">
        <v>980</v>
      </c>
      <c r="V22" s="106">
        <v>410</v>
      </c>
      <c r="W22" s="137">
        <f t="shared" si="5"/>
        <v>0.46608799999999989</v>
      </c>
      <c r="X22" s="105">
        <v>193</v>
      </c>
    </row>
    <row r="23" spans="1:24" ht="31.15" customHeight="1" thickBot="1">
      <c r="A23" s="1392" t="s">
        <v>1356</v>
      </c>
      <c r="B23" s="1393"/>
      <c r="C23" s="1393"/>
      <c r="D23" s="1393"/>
      <c r="E23" s="1393"/>
      <c r="F23" s="1393"/>
      <c r="G23" s="1393"/>
      <c r="H23" s="1393"/>
      <c r="I23" s="1393"/>
      <c r="J23" s="1394"/>
      <c r="K23" s="13"/>
      <c r="L23" s="654"/>
      <c r="M23" s="234"/>
      <c r="N23" s="13"/>
      <c r="O23" s="13"/>
      <c r="P23" s="763"/>
      <c r="Q23" s="109"/>
      <c r="R23" s="13"/>
      <c r="S23" s="13"/>
      <c r="T23" s="13"/>
      <c r="U23" s="13"/>
      <c r="V23" s="13"/>
      <c r="W23" s="13"/>
      <c r="X23" s="105"/>
    </row>
    <row r="24" spans="1:24">
      <c r="A24" s="163" t="s">
        <v>1366</v>
      </c>
      <c r="B24" s="455">
        <v>11.8</v>
      </c>
      <c r="C24" s="326">
        <v>2.95</v>
      </c>
      <c r="D24" s="574" t="s">
        <v>181</v>
      </c>
      <c r="E24" s="574">
        <v>59</v>
      </c>
      <c r="F24" s="455" t="s">
        <v>1357</v>
      </c>
      <c r="G24" s="450">
        <v>125</v>
      </c>
      <c r="H24" s="583">
        <v>7838</v>
      </c>
      <c r="I24" s="197">
        <f>IF(Начало!$D$18=0,0,H24*(1-Начало!$D$18))</f>
        <v>0</v>
      </c>
      <c r="J24" s="1036"/>
      <c r="L24" s="656">
        <v>588000</v>
      </c>
      <c r="M24" s="139"/>
      <c r="N24" s="139"/>
      <c r="O24" s="139"/>
      <c r="P24" s="763"/>
      <c r="Q24" s="118">
        <f>I24*J24</f>
        <v>0</v>
      </c>
      <c r="R24" s="118">
        <f>IF(OR(W24="",J24=""),0,J24*W24)</f>
        <v>0</v>
      </c>
      <c r="S24" s="118">
        <f>IF(OR(X24="",J24=""),0,J24*X24)</f>
        <v>0</v>
      </c>
      <c r="T24" s="106">
        <v>860</v>
      </c>
      <c r="U24" s="106">
        <v>1220</v>
      </c>
      <c r="V24" s="106">
        <v>885</v>
      </c>
      <c r="W24" s="137">
        <f t="shared" ref="W24:W27" si="6">(T24/1000)*(U24/1000)*(V24/1000)</f>
        <v>0.92854199999999998</v>
      </c>
      <c r="X24" s="105">
        <v>145</v>
      </c>
    </row>
    <row r="25" spans="1:24">
      <c r="A25" s="1037" t="s">
        <v>1358</v>
      </c>
      <c r="B25" s="1023">
        <v>20.399999999999999</v>
      </c>
      <c r="C25" s="1022">
        <v>5.05</v>
      </c>
      <c r="D25" s="1038" t="s">
        <v>181</v>
      </c>
      <c r="E25" s="1038">
        <v>63</v>
      </c>
      <c r="F25" s="1023" t="s">
        <v>1357</v>
      </c>
      <c r="G25" s="48">
        <v>157</v>
      </c>
      <c r="H25" s="584">
        <v>9700</v>
      </c>
      <c r="I25" s="197">
        <f>IF(Начало!$D$18=0,0,H25*(1-Начало!$D$18))</f>
        <v>0</v>
      </c>
      <c r="J25" s="1039"/>
      <c r="L25" s="656">
        <v>728000</v>
      </c>
      <c r="M25" s="139"/>
      <c r="N25" s="139"/>
      <c r="O25" s="139"/>
      <c r="P25" s="763"/>
      <c r="Q25" s="118">
        <f>I25*J25</f>
        <v>0</v>
      </c>
      <c r="R25" s="118">
        <f>IF(OR(W25="",J25=""),0,J25*W25)</f>
        <v>0</v>
      </c>
      <c r="S25" s="118">
        <f>IF(OR(X25="",J25=""),0,J25*X25)</f>
        <v>0</v>
      </c>
      <c r="T25" s="106">
        <v>860</v>
      </c>
      <c r="U25" s="106">
        <v>1220</v>
      </c>
      <c r="V25" s="106">
        <v>885</v>
      </c>
      <c r="W25" s="137">
        <f t="shared" si="6"/>
        <v>0.92854199999999998</v>
      </c>
      <c r="X25" s="105">
        <v>172</v>
      </c>
    </row>
    <row r="26" spans="1:24">
      <c r="A26" s="1037" t="s">
        <v>1359</v>
      </c>
      <c r="B26" s="1023">
        <v>39</v>
      </c>
      <c r="C26" s="1022">
        <v>9.65</v>
      </c>
      <c r="D26" s="1040" t="s">
        <v>181</v>
      </c>
      <c r="E26" s="1040">
        <v>66</v>
      </c>
      <c r="F26" s="1023" t="s">
        <v>1360</v>
      </c>
      <c r="G26" s="48">
        <v>323</v>
      </c>
      <c r="H26" s="584">
        <v>16724</v>
      </c>
      <c r="I26" s="197">
        <f>IF(Начало!$D$18=0,0,H26*(1-Начало!$D$18))</f>
        <v>0</v>
      </c>
      <c r="J26" s="1039"/>
      <c r="L26" s="656">
        <v>1254000</v>
      </c>
      <c r="M26" s="139"/>
      <c r="N26" s="139"/>
      <c r="O26" s="139"/>
      <c r="P26" s="763"/>
      <c r="Q26" s="118">
        <f>I26*J26</f>
        <v>0</v>
      </c>
      <c r="R26" s="118">
        <f>IF(OR(W26="",J26=""),0,J26*W26)</f>
        <v>0</v>
      </c>
      <c r="S26" s="118">
        <f>IF(OR(X26="",J26=""),0,J26*X26)</f>
        <v>0</v>
      </c>
      <c r="T26" s="106">
        <v>1070</v>
      </c>
      <c r="U26" s="106">
        <v>1900</v>
      </c>
      <c r="V26" s="106">
        <v>1030</v>
      </c>
      <c r="W26" s="137">
        <f t="shared" si="6"/>
        <v>2.0939899999999998</v>
      </c>
      <c r="X26" s="105">
        <v>343</v>
      </c>
    </row>
    <row r="27" spans="1:24" ht="21" thickBot="1">
      <c r="A27" s="165" t="s">
        <v>1361</v>
      </c>
      <c r="B27" s="449">
        <v>80</v>
      </c>
      <c r="C27" s="327">
        <v>20</v>
      </c>
      <c r="D27" s="577" t="s">
        <v>181</v>
      </c>
      <c r="E27" s="577">
        <v>68</v>
      </c>
      <c r="F27" s="578" t="s">
        <v>1362</v>
      </c>
      <c r="G27" s="452">
        <v>599</v>
      </c>
      <c r="H27" s="582">
        <v>34077</v>
      </c>
      <c r="I27" s="197">
        <f>IF(Начало!$D$18=0,0,H27*(1-Начало!$D$18))</f>
        <v>0</v>
      </c>
      <c r="J27" s="252"/>
      <c r="L27" s="1035">
        <v>2556000</v>
      </c>
      <c r="M27" s="139"/>
      <c r="N27" s="139"/>
      <c r="O27" s="139"/>
      <c r="P27" s="763"/>
      <c r="Q27" s="118">
        <f>I27*J27</f>
        <v>0</v>
      </c>
      <c r="R27" s="118">
        <f>IF(OR(W27="",J27=""),0,J27*W27)</f>
        <v>0</v>
      </c>
      <c r="S27" s="118">
        <f>IF(OR(X27="",J27=""),0,J27*X27)</f>
        <v>0</v>
      </c>
      <c r="T27" s="106">
        <v>2080</v>
      </c>
      <c r="U27" s="106">
        <v>1895</v>
      </c>
      <c r="V27" s="106">
        <v>1120</v>
      </c>
      <c r="W27" s="137">
        <f t="shared" si="6"/>
        <v>4.4145920000000007</v>
      </c>
      <c r="X27" s="105">
        <v>627</v>
      </c>
    </row>
    <row r="28" spans="1:24" ht="21" thickBot="1">
      <c r="A28" s="1392" t="s">
        <v>1363</v>
      </c>
      <c r="B28" s="1393"/>
      <c r="C28" s="1393"/>
      <c r="D28" s="1393"/>
      <c r="E28" s="1393"/>
      <c r="F28" s="1393"/>
      <c r="G28" s="1393"/>
      <c r="H28" s="1393"/>
      <c r="I28" s="1393"/>
      <c r="J28" s="1394"/>
      <c r="K28" s="13"/>
      <c r="L28" s="1024"/>
      <c r="M28" s="234"/>
      <c r="N28" s="13"/>
      <c r="O28" s="13"/>
      <c r="P28" s="763"/>
      <c r="Q28" s="13"/>
      <c r="R28" s="13"/>
      <c r="S28" s="13"/>
      <c r="T28" s="13"/>
      <c r="U28" s="13"/>
    </row>
    <row r="29" spans="1:24" ht="26.25" customHeight="1" thickBot="1">
      <c r="A29" s="1041" t="s">
        <v>1364</v>
      </c>
      <c r="B29" s="1717" t="s">
        <v>1365</v>
      </c>
      <c r="C29" s="1718"/>
      <c r="D29" s="1718"/>
      <c r="E29" s="1718"/>
      <c r="F29" s="1718"/>
      <c r="G29" s="1719"/>
      <c r="H29" s="1046">
        <v>1015</v>
      </c>
      <c r="I29" s="1042">
        <f>IF(Начало!$D$18=0,0,H29*(1-Начало!$D$18))</f>
        <v>0</v>
      </c>
      <c r="J29" s="1043"/>
      <c r="L29" s="1044">
        <v>76000</v>
      </c>
      <c r="M29" s="139"/>
      <c r="N29" s="139"/>
      <c r="O29" s="1021"/>
      <c r="P29" s="763"/>
      <c r="Q29" s="118">
        <f>I29*J29</f>
        <v>0</v>
      </c>
      <c r="R29" s="118">
        <f>IF(OR(W29="",J29=""),0,J29*W29)</f>
        <v>0</v>
      </c>
      <c r="S29" s="118">
        <f>IF(OR(X29="",J29=""),0,J29*X29)</f>
        <v>0</v>
      </c>
      <c r="T29" s="106">
        <v>890</v>
      </c>
      <c r="U29" s="106">
        <v>325</v>
      </c>
      <c r="V29" s="106">
        <v>385</v>
      </c>
      <c r="W29" s="137">
        <f t="shared" ref="W29" si="7">(T29/1000)*(U29/1000)*(V29/1000)</f>
        <v>0.11136125000000001</v>
      </c>
      <c r="X29" s="105">
        <v>24</v>
      </c>
    </row>
    <row r="30" spans="1:24" ht="20.100000000000001" customHeight="1">
      <c r="B30" s="6"/>
      <c r="C30" s="5"/>
      <c r="D30" s="6"/>
      <c r="E30" s="6"/>
      <c r="F30" s="7"/>
      <c r="G30" s="42"/>
    </row>
  </sheetData>
  <mergeCells count="34">
    <mergeCell ref="A1:A3"/>
    <mergeCell ref="H1:J1"/>
    <mergeCell ref="H2:J2"/>
    <mergeCell ref="H3:J3"/>
    <mergeCell ref="H4:H5"/>
    <mergeCell ref="F4:F5"/>
    <mergeCell ref="G4:G5"/>
    <mergeCell ref="J4:J5"/>
    <mergeCell ref="I4:I5"/>
    <mergeCell ref="B1:G1"/>
    <mergeCell ref="B2:G2"/>
    <mergeCell ref="B3:G3"/>
    <mergeCell ref="D4:D5"/>
    <mergeCell ref="C4:C5"/>
    <mergeCell ref="E4:E5"/>
    <mergeCell ref="L11:L12"/>
    <mergeCell ref="A13:J13"/>
    <mergeCell ref="L4:L5"/>
    <mergeCell ref="A6:J6"/>
    <mergeCell ref="A4:A5"/>
    <mergeCell ref="B4:B5"/>
    <mergeCell ref="A23:J23"/>
    <mergeCell ref="A28:J28"/>
    <mergeCell ref="B29:G29"/>
    <mergeCell ref="F11:F12"/>
    <mergeCell ref="G11:G12"/>
    <mergeCell ref="H11:H12"/>
    <mergeCell ref="I11:I12"/>
    <mergeCell ref="J11:J12"/>
    <mergeCell ref="A11:A12"/>
    <mergeCell ref="B11:B12"/>
    <mergeCell ref="C11:C12"/>
    <mergeCell ref="D11:D12"/>
    <mergeCell ref="E11:E12"/>
  </mergeCells>
  <phoneticPr fontId="24" type="noConversion"/>
  <pageMargins left="0.7" right="0.7" top="0.75" bottom="0.75" header="0.3" footer="0.3"/>
  <pageSetup paperSize="9" scale="7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28</vt:i4>
      </vt:variant>
    </vt:vector>
  </HeadingPairs>
  <TitlesOfParts>
    <vt:vector size="41" baseType="lpstr">
      <vt:lpstr>Начало</vt:lpstr>
      <vt:lpstr>VRF_Мультизональные системы</vt:lpstr>
      <vt:lpstr>HRV_Приточные установки</vt:lpstr>
      <vt:lpstr>Чиллеры</vt:lpstr>
      <vt:lpstr>Гидромодули</vt:lpstr>
      <vt:lpstr>Фанкойлы</vt:lpstr>
      <vt:lpstr>Руфтопы</vt:lpstr>
      <vt:lpstr>ККБ</vt:lpstr>
      <vt:lpstr>Тепловые насосы</vt:lpstr>
      <vt:lpstr>RAC_multi</vt:lpstr>
      <vt:lpstr>PAC</vt:lpstr>
      <vt:lpstr>PAC inverter</vt:lpstr>
      <vt:lpstr>PAC &gt; 22 кВт</vt:lpstr>
      <vt:lpstr>PAC!_ФильтрБазыДанных</vt:lpstr>
      <vt:lpstr>'PAC &gt; 22 кВт'!_ФильтрБазыДанных</vt:lpstr>
      <vt:lpstr>'PAC inverter'!_ФильтрБазыДанных</vt:lpstr>
      <vt:lpstr>'VRF_Мультизональные системы'!_ФильтрБазыДанных</vt:lpstr>
      <vt:lpstr>Руфтопы!_ФильтрБазыДанных</vt:lpstr>
      <vt:lpstr>Фанкойлы!_ФильтрБазыДанных</vt:lpstr>
      <vt:lpstr>Чиллеры!_ФильтрБазыДанных</vt:lpstr>
      <vt:lpstr>PAC!Заголовки_для_печати</vt:lpstr>
      <vt:lpstr>'PAC &gt; 22 кВт'!Заголовки_для_печати</vt:lpstr>
      <vt:lpstr>'PAC inverter'!Заголовки_для_печати</vt:lpstr>
      <vt:lpstr>RAC_multi!Заголовки_для_печати</vt:lpstr>
      <vt:lpstr>'VRF_Мультизональные системы'!Заголовки_для_печати</vt:lpstr>
      <vt:lpstr>ККБ!Заголовки_для_печати</vt:lpstr>
      <vt:lpstr>Руфтопы!Заголовки_для_печати</vt:lpstr>
      <vt:lpstr>Фанкойлы!Заголовки_для_печати</vt:lpstr>
      <vt:lpstr>Чиллеры!Заголовки_для_печати</vt:lpstr>
      <vt:lpstr>'HRV_Приточные установки'!Область_печати</vt:lpstr>
      <vt:lpstr>PAC!Область_печати</vt:lpstr>
      <vt:lpstr>'PAC &gt; 22 кВт'!Область_печати</vt:lpstr>
      <vt:lpstr>'PAC inverter'!Область_печати</vt:lpstr>
      <vt:lpstr>RAC_multi!Область_печати</vt:lpstr>
      <vt:lpstr>'VRF_Мультизональные системы'!Область_печати</vt:lpstr>
      <vt:lpstr>ККБ!Область_печати</vt:lpstr>
      <vt:lpstr>Начало!Область_печати</vt:lpstr>
      <vt:lpstr>Руфтопы!Область_печати</vt:lpstr>
      <vt:lpstr>'Тепловые насосы'!Область_печати</vt:lpstr>
      <vt:lpstr>Фанкойлы!Область_печати</vt:lpstr>
      <vt:lpstr>Чиллеры!Область_печати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user</cp:lastModifiedBy>
  <cp:lastPrinted>2016-01-27T14:15:59Z</cp:lastPrinted>
  <dcterms:created xsi:type="dcterms:W3CDTF">1996-10-08T23:32:33Z</dcterms:created>
  <dcterms:modified xsi:type="dcterms:W3CDTF">2020-09-04T06:20:46Z</dcterms:modified>
</cp:coreProperties>
</file>